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drawings/drawing5.xml" ContentType="application/vnd.openxmlformats-officedocument.drawing+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8210437A-2E27-40FB-9569-A5656BEFCD43}" xr6:coauthVersionLast="47" xr6:coauthVersionMax="47" xr10:uidLastSave="{00000000-0000-0000-0000-000000000000}"/>
  <bookViews>
    <workbookView xWindow="4320" yWindow="840" windowWidth="18720" windowHeight="13035" tabRatio="902" xr2:uid="{00000000-000D-0000-FFFF-FFFF00000000}"/>
  </bookViews>
  <sheets>
    <sheet name="評価結果報告書" sheetId="76" r:id="rId1"/>
    <sheet name="理念・方針等" sheetId="75" r:id="rId2"/>
    <sheet name="利用者調査Ｃ" sheetId="70"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サービス分析!$A$1:$F$175</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利用者調査Ｃ!$A$1:$J$36</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IF(AND(LEN(サービス分析!$B$127)=0,LEN(サービス分析!$B$128)=0,LEN(サービス分析!$B$129)=0,LEN(サービス分析!$B$130)=0,LEN(サービス分析!$B$131)=0,LEN(サービス分析!$B$132)=0),"評価項目1の講評を入力してください","")</definedName>
    <definedName name="SBcaseB1_2">IF(AND(LEN(サービス分析!$B$143)=0,LEN(サービス分析!$B$144)=0,LEN(サービス分析!$B$145)=0,LEN(サービス分析!$B$146)=0,LEN(サービス分析!$B$147)=0,LEN(サービス分析!$B$148)=0),"評価項目2の講評を入力してください","")</definedName>
    <definedName name="SBcaseB1_3">IF(AND(LEN(サービス分析!$B$158)=0,LEN(サービス分析!$B$159)=0,LEN(サービス分析!$B$160)=0,LEN(サービス分析!$B$161)=0,LEN(サービス分析!$B$162)=0,LEN(サービス分析!$B$163)=0),"評価項目3の講評を入力してください","")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2_1">IF(AND(LEN(サービス分析!$B$127)=0,LEN(サービス分析!$B$128)=0),"講評①は必須、②③は任意","")</definedName>
    <definedName name="SBcaseB2_2">IF(AND(LEN(サービス分析!$B$143)=0,LEN(サービス分析!$B$144)=0),"講評①は必須、②③は任意","")</definedName>
    <definedName name="SBcaseB2_3">IF(AND(LEN(サービス分析!$B$158)=0,LEN(サービス分析!$B$159)=0),"講評①は必須、②③は任意","")</definedName>
    <definedName name="SBcaseB2_4">IF(AND(LEN(サービス分析!$B$170)=0,LEN(サービス分析!$B$171)=0),"講評①は必須、②③は任意","")</definedName>
    <definedName name="SBcaseB3_1">IF(AND(LEN(サービス分析!$B$127)=0,LEN(サービス分析!$B$128)&lt;&gt;0),"講評タイトル①を入力してください",IF(AND(LEN(サービス分析!$B$127)&lt;&gt;0,LEN(サービス分析!$B$128)=0),"講評本文①を入力してください",""))</definedName>
    <definedName name="SBcaseB3_2">IF(AND(LEN(サービス分析!$B$143)=0,LEN(サービス分析!$B$144)&lt;&gt;0),"講評タイトル①を入力してください",IF(AND(LEN(サービス分析!$B$143)&lt;&gt;0,LEN(サービス分析!$B$144)=0),"講評本文①を入力してください",""))</definedName>
    <definedName name="SBcaseB3_3">IF(AND(LEN(サービス分析!$B$158)=0,LEN(サービス分析!$B$159)&lt;&gt;0),"講評タイトル①を入力してください",IF(AND(LEN(サービス分析!$B$158)&lt;&gt;0,LEN(サービス分析!$B$159)=0),"講評本文①を入力してください",""))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4_1">IF(AND(LEN(サービス分析!$B$127)&lt;&gt;0,LEN(サービス分析!$B$128)&lt;&gt;0,LEN(サービス分析!$B$129)&lt;&gt;0,LEN(サービス分析!$B$130)=0),"講評本文②を入力してください","")</definedName>
    <definedName name="SBcaseB4_2">IF(AND(LEN(サービス分析!$B$143)&lt;&gt;0,LEN(サービス分析!$B$144)&lt;&gt;0,LEN(サービス分析!$B$145)&lt;&gt;0,LEN(サービス分析!$B$146)=0),"講評本文②を入力してください","")</definedName>
    <definedName name="SBcaseB4_3">IF(AND(LEN(サービス分析!$B$158)&lt;&gt;0,LEN(サービス分析!$B$159)&lt;&gt;0,LEN(サービス分析!$B$160)&lt;&gt;0,LEN(サービス分析!$B$161)=0),"講評本文②を入力してください","")</definedName>
    <definedName name="SBcaseB4_4">IF(AND(LEN(サービス分析!$B$170)&lt;&gt;0,LEN(サービス分析!$B$171)&lt;&gt;0,LEN(サービス分析!$B$172)&lt;&gt;0,LEN(サービス分析!$B$173)=0),"講評本文②を入力してください","")</definedName>
    <definedName name="SBcaseB5_1">IF(AND(LEN(サービス分析!$B$127)&lt;&gt;0,LEN(サービス分析!$B$128)&lt;&gt;0,LEN(サービス分析!$B$129)=0,LEN(サービス分析!$B$130)&lt;&gt;0),"講評タイトル②を入力してください","")</definedName>
    <definedName name="SBcaseB5_2">IF(AND(LEN(サービス分析!$B$143)&lt;&gt;0,LEN(サービス分析!$B$144)&lt;&gt;0,LEN(サービス分析!$B$145)=0,LEN(サービス分析!$B$146)&lt;&gt;0),"講評タイトル②を入力してください","")</definedName>
    <definedName name="SBcaseB5_3">IF(AND(LEN(サービス分析!$B$158)&lt;&gt;0,LEN(サービス分析!$B$159)&lt;&gt;0,LEN(サービス分析!$B$160)=0,LEN(サービス分析!$B$161)&lt;&gt;0),"講評タイトル②を入力してください","")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6_1">IF(AND(LEN(サービス分析!$B$127)&lt;&gt;0,LEN(サービス分析!$B$128)&lt;&gt;0,LEN(サービス分析!$B$129)&lt;&gt;0,LEN(サービス分析!$B$130)&lt;&gt;0,LEN(サービス分析!$B$131)=0,LEN(サービス分析!$B$132)&lt;&gt;0),"講評タイトル③を入力してください","")</definedName>
    <definedName name="SBcaseB6_2">IF(AND(LEN(サービス分析!$B$143)&lt;&gt;0,LEN(サービス分析!$B$144)&lt;&gt;0,LEN(サービス分析!$B$145)&lt;&gt;0,LEN(サービス分析!$B$146)&lt;&gt;0,LEN(サービス分析!$B$147)=0,LEN(サービス分析!$B$148)&lt;&gt;0),"講評タイトル③を入力してください","")</definedName>
    <definedName name="SBcaseB6_3">IF(AND(LEN(サービス分析!$B$158)&lt;&gt;0,LEN(サービス分析!$B$159)&lt;&gt;0,LEN(サービス分析!$B$160)&lt;&gt;0,LEN(サービス分析!$B$161)&lt;&gt;0,LEN(サービス分析!$B$162)=0,LEN(サービス分析!$B$163)&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7_1">IF(AND(LEN(サービス分析!$B$127)&lt;&gt;0,LEN(サービス分析!$B$128)&lt;&gt;0,LEN(サービス分析!$B$129)&lt;&gt;0,LEN(サービス分析!$B$130)&lt;&gt;0,LEN(サービス分析!$B$131)&lt;&gt;0,LEN(サービス分析!$B$132)=0),"講評本文③を入力してください","")</definedName>
    <definedName name="SBcaseB7_2">IF(AND(LEN(サービス分析!$B$143)&lt;&gt;0,LEN(サービス分析!$B$144)&lt;&gt;0,LEN(サービス分析!$B$145)&lt;&gt;0,LEN(サービス分析!$B$146)&lt;&gt;0,LEN(サービス分析!$B$147)&lt;&gt;0,LEN(サービス分析!$B$148)=0),"講評本文③を入力してください","")</definedName>
    <definedName name="SBcaseB7_3">IF(AND(LEN(サービス分析!$B$158)&lt;&gt;0,LEN(サービス分析!$B$159)&lt;&gt;0,LEN(サービス分析!$B$160)&lt;&gt;0,LEN(サービス分析!$B$161)&lt;&gt;0,LEN(サービス分析!$B$162)&lt;&gt;0,LEN(サービス分析!$B$163)=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8_1">IF(AND(LEN(サービス分析!$B$127)&lt;&gt;0,LEN(サービス分析!$B$128)&lt;&gt;0,LEN(サービス分析!$B$131)=0,LEN(サービス分析!$B$132)&lt;&gt;0),"講評タイトル③を入力してください","")</definedName>
    <definedName name="SBcaseB8_2">IF(AND(LEN(サービス分析!$B$143)&lt;&gt;0,LEN(サービス分析!$B$144)&lt;&gt;0,LEN(サービス分析!$B$147)=0,LEN(サービス分析!$B$148)&lt;&gt;0),"講評タイトル③を入力してください","")</definedName>
    <definedName name="SBcaseB8_3">IF(AND(LEN(サービス分析!$B$158)&lt;&gt;0,LEN(サービス分析!$B$159)&lt;&gt;0,LEN(サービス分析!$B$162)=0,LEN(サービス分析!$B$163)&lt;&gt;0),"講評タイトル③を入力してください","")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9_1">IF(AND(LEN(サービス分析!$B$127)&lt;&gt;0,LEN(サービス分析!$B$128)&lt;&gt;0,LEN(サービス分析!$B$131)&lt;&gt;0,LEN(サービス分析!$B$132)=0),"講評本文③を入力してください","")</definedName>
    <definedName name="SBcaseB9_2">IF(AND(LEN(サービス分析!$B$143)&lt;&gt;0,LEN(サービス分析!$B$144)&lt;&gt;0,LEN(サービス分析!$B$147)&lt;&gt;0,LEN(サービス分析!$B$148)=0),"講評本文③を入力してください","")</definedName>
    <definedName name="SBcaseB9_3">IF(AND(LEN(サービス分析!$B$158)&lt;&gt;0,LEN(サービス分析!$B$159)&lt;&gt;0,LEN(サービス分析!$B$162)&lt;&gt;0,LEN(サービス分析!$B$163)=0),"講評本文③を入力してください","")</definedName>
    <definedName name="SBcaseB9_4">IF(AND(LEN(サービス分析!$B$170)&lt;&gt;0,LEN(サービス分析!$B$171)&lt;&gt;0,LEN(サービス分析!$B$174)&lt;&gt;0,LEN(サービス分析!$B$175)=0),"講評本文③を入力してください","")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169" i="53"/>
  <c r="G175" i="53"/>
  <c r="G174" i="53"/>
  <c r="G173" i="53"/>
  <c r="G172" i="53"/>
  <c r="G171" i="53"/>
  <c r="G170" i="53"/>
  <c r="F118" i="53"/>
  <c r="I165" i="53"/>
  <c r="C164" i="53"/>
  <c r="F165" i="53"/>
  <c r="D165" i="53"/>
  <c r="R168" i="53"/>
  <c r="Q168" i="53"/>
  <c r="P168" i="53"/>
  <c r="R167" i="53"/>
  <c r="Q167" i="53"/>
  <c r="P167" i="53"/>
  <c r="D157" i="53"/>
  <c r="G163" i="53"/>
  <c r="G162" i="53"/>
  <c r="G161" i="53"/>
  <c r="G160" i="53"/>
  <c r="G159" i="53"/>
  <c r="G158" i="53"/>
  <c r="I150" i="53"/>
  <c r="C149" i="53"/>
  <c r="F150" i="53"/>
  <c r="D150" i="53"/>
  <c r="R156" i="53"/>
  <c r="Q156" i="53"/>
  <c r="P156" i="53"/>
  <c r="R155" i="53"/>
  <c r="Q155" i="53"/>
  <c r="P155" i="53"/>
  <c r="R154" i="53"/>
  <c r="Q154" i="53"/>
  <c r="P154" i="53"/>
  <c r="R153" i="53"/>
  <c r="Q153" i="53"/>
  <c r="P153" i="53"/>
  <c r="R152" i="53"/>
  <c r="Q152" i="53"/>
  <c r="P152" i="53"/>
  <c r="D142" i="53"/>
  <c r="G148" i="53"/>
  <c r="G147" i="53"/>
  <c r="G146" i="53"/>
  <c r="G145" i="53"/>
  <c r="G144" i="53"/>
  <c r="G143" i="53"/>
  <c r="I134" i="53"/>
  <c r="C133" i="53"/>
  <c r="F134" i="53"/>
  <c r="D134" i="53"/>
  <c r="R141" i="53"/>
  <c r="Q141" i="53"/>
  <c r="P141" i="53"/>
  <c r="R140" i="53"/>
  <c r="Q140" i="53"/>
  <c r="P140" i="53"/>
  <c r="R139" i="53"/>
  <c r="Q139" i="53"/>
  <c r="P139" i="53"/>
  <c r="R138" i="53"/>
  <c r="Q138" i="53"/>
  <c r="P138" i="53"/>
  <c r="R137" i="53"/>
  <c r="Q137" i="53"/>
  <c r="P137" i="53"/>
  <c r="R136" i="53"/>
  <c r="Q136" i="53"/>
  <c r="P136" i="53"/>
  <c r="D126" i="53"/>
  <c r="G132" i="53"/>
  <c r="G131" i="53"/>
  <c r="G130" i="53"/>
  <c r="G129" i="53"/>
  <c r="G128" i="53"/>
  <c r="G127" i="53"/>
  <c r="I120" i="53"/>
  <c r="C119" i="53"/>
  <c r="F120" i="53"/>
  <c r="D120" i="53"/>
  <c r="R125" i="53"/>
  <c r="Q125" i="53"/>
  <c r="P125"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12" i="70"/>
  <c r="J23" i="76"/>
  <c r="A2" i="76"/>
  <c r="A2" i="66" l="1"/>
  <c r="A1" i="66"/>
  <c r="AG2" i="74"/>
  <c r="A1" i="74"/>
  <c r="F2" i="53"/>
  <c r="A1" i="53"/>
  <c r="F2" i="61"/>
  <c r="A1" i="61"/>
  <c r="A2" i="70"/>
  <c r="A1" i="70"/>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36" i="70"/>
  <c r="K34" i="70"/>
  <c r="K32" i="70"/>
  <c r="K30" i="70"/>
  <c r="K28" i="70"/>
  <c r="K26" i="70"/>
  <c r="K24" i="70"/>
  <c r="K22" i="70"/>
  <c r="K20" i="70"/>
  <c r="K18" i="70"/>
  <c r="E10" i="75"/>
  <c r="E8" i="75"/>
  <c r="E5" i="75"/>
  <c r="K16" i="70"/>
  <c r="K10" i="70"/>
  <c r="K4" i="70"/>
  <c r="K3" i="70"/>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G8" i="70"/>
  <c r="K15" i="70"/>
  <c r="K17" i="70"/>
  <c r="K19" i="70"/>
  <c r="K21" i="70"/>
  <c r="K23" i="70"/>
  <c r="K25" i="70"/>
  <c r="K27" i="70"/>
  <c r="K29" i="70"/>
  <c r="K31" i="70"/>
  <c r="K33" i="70"/>
  <c r="K35" i="70"/>
</calcChain>
</file>

<file path=xl/sharedStrings.xml><?xml version="1.0" encoding="utf-8"?>
<sst xmlns="http://schemas.openxmlformats.org/spreadsheetml/2006/main" count="1079" uniqueCount="441">
  <si>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</si>
  <si>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</si>
  <si>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</si>
  <si>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</si>
  <si>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</si>
  <si>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</si>
  <si>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</si>
  <si>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</si>
  <si>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</si>
  <si>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</si>
  <si>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</si>
  <si>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</si>
  <si>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</si>
  <si>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</si>
  <si>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</si>
  <si>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</si>
  <si>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</si>
  <si>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</si>
  <si>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</si>
  <si>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</si>
  <si>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</si>
  <si>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</si>
  <si>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</si>
  <si>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</si>
  <si>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</si>
  <si>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</si>
  <si>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</si>
  <si>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</si>
  <si>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</si>
  <si>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</si>
  <si>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</si>
  <si>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</si>
  <si>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</si>
  <si>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</si>
  <si>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</si>
  <si>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</si>
  <si>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</si>
  <si>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</si>
  <si>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</si>
  <si>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</si>
  <si>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</si>
  <si>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</si>
  <si>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</si>
  <si>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</si>
  <si>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</si>
  <si>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</si>
  <si>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</si>
  <si>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</si>
  <si>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</si>
  <si>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</si>
  <si>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</si>
  <si>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</si>
  <si>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</si>
  <si>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</si>
  <si>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</si>
  <si>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</si>
  <si>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</si>
  <si>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</si>
  <si>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</si>
  <si>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</si>
  <si>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</si>
  <si>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</si>
  <si>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</si>
  <si>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</si>
  <si>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</si>
  <si>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</si>
  <si>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</si>
  <si>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</si>
  <si>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</si>
  <si>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</si>
  <si>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</si>
  <si>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</si>
  <si>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</si>
  <si>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</si>
  <si>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</si>
  <si>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</si>
  <si>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</si>
  <si>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</si>
  <si>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</si>
  <si>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</si>
  <si>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</si>
  <si>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</si>
  <si>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</si>
  <si>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</si>
  <si>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</si>
  <si>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</si>
  <si>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</si>
  <si>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</si>
  <si>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</si>
  <si>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</si>
  <si>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</si>
  <si>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</si>
  <si>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</si>
  <si>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</si>
  <si>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</si>
  <si>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</si>
  <si>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</si>
  <si>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</si>
  <si>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</si>
  <si>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</si>
  <si>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</si>
  <si>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</si>
  <si>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</si>
  <si>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</si>
  <si>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</si>
  <si>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</si>
  <si>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</si>
  <si>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</si>
  <si>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</si>
  <si>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</si>
  <si>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</si>
  <si>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</si>
  <si>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</si>
  <si>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</si>
  <si>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</si>
  <si>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</si>
  <si>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</si>
  <si>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</si>
  <si>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</si>
  <si>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</si>
  <si>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</si>
  <si>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</si>
  <si>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</si>
  <si>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</si>
  <si>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</si>
  <si>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</si>
  <si>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</si>
  <si>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</si>
  <si>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</si>
  <si>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</si>
  <si>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</si>
  <si>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</si>
  <si>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</si>
  <si>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</si>
  <si>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</si>
  <si>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004</t>
    <phoneticPr fontId="2"/>
  </si>
  <si>
    <t>訪問介護</t>
  </si>
  <si>
    <t>2022</t>
    <phoneticPr fontId="2"/>
  </si>
  <si>
    <t>1</t>
    <phoneticPr fontId="2"/>
  </si>
  <si>
    <t>C</t>
  </si>
  <si>
    <t>令和4年度</t>
  </si>
  <si>
    <t>令和4年度</t>
    <phoneticPr fontId="2"/>
  </si>
  <si>
    <t>1．安心して、サービスを受けているか</t>
  </si>
  <si>
    <t>2．ヘルパーが替わる場合も、安定的なサービスになっているか</t>
  </si>
  <si>
    <t>3．事業所やヘルパーは必要な情報提供・相談・助言をしているか</t>
  </si>
  <si>
    <t>4．ヘルパーの接遇・態度は適切か</t>
  </si>
  <si>
    <t>5．病気やけがをした際のヘルパーの対応は信頼できるか</t>
  </si>
  <si>
    <t>6．利用者の気持ちを尊重した対応がされているか</t>
  </si>
  <si>
    <t>7．利用者のプライバシーは守られているか</t>
  </si>
  <si>
    <t>8．個別の計画作成時に、利用者や家族の状況や要望を聞かれているか</t>
  </si>
  <si>
    <t>9．サービス内容や計画に関するヘルパーの説明はわかりやすいか</t>
  </si>
  <si>
    <t>10．利用者の不満や要望は対応されているか</t>
  </si>
  <si>
    <t>11．外部の苦情窓口（行政や第三者委員等）にも相談できることを伝えられているか</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</si>
  <si>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</si>
  <si>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</si>
  <si>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</si>
  <si>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</si>
  <si>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</si>
  <si>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</si>
  <si>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</si>
  <si>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</si>
  <si>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</si>
  <si>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</si>
  <si>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</si>
  <si>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</si>
  <si>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</si>
  <si>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</si>
  <si>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</si>
  <si>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</si>
  <si>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</si>
  <si>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</si>
  <si>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</si>
  <si>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</si>
  <si>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</si>
  <si>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</si>
  <si>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</si>
  <si>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</si>
  <si>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</si>
  <si>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</si>
  <si>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</si>
  <si>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</si>
  <si>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</si>
  <si>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</si>
  <si>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</si>
  <si>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</si>
  <si>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</si>
  <si>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</si>
  <si>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</si>
  <si>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</si>
  <si>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</si>
  <si>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</si>
  <si>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</si>
  <si>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</si>
  <si>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</si>
  <si>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</si>
  <si>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</si>
  <si>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</si>
  <si>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</si>
  <si>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</si>
  <si>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</si>
  <si>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</si>
  <si>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</si>
  <si>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</si>
  <si>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</si>
  <si>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</si>
  <si>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</si>
  <si>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</si>
  <si>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</si>
  <si>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</si>
  <si>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</si>
  <si>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</si>
  <si>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</si>
  <si>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</si>
  <si>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</si>
  <si>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</si>
  <si>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</si>
  <si>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</si>
  <si>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</si>
  <si>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</si>
  <si>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</si>
  <si>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</si>
  <si>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</si>
  <si>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</si>
  <si>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</si>
  <si>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</si>
  <si>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</si>
  <si>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</si>
  <si>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</si>
  <si>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</si>
  <si>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</si>
  <si>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</si>
  <si>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</si>
  <si>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</si>
  <si>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</si>
  <si>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</si>
  <si>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</si>
  <si>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</si>
  <si>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</si>
  <si>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</si>
  <si>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</si>
  <si>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</si>
  <si>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</si>
  <si>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</si>
  <si>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</si>
  <si>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</si>
  <si>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</si>
  <si>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</si>
  <si>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</si>
  <si>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</si>
  <si>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</si>
  <si>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</si>
  <si>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</si>
  <si>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</si>
  <si>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</si>
  <si>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</si>
  <si>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</si>
  <si>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</si>
  <si>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</si>
  <si>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</si>
  <si>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</si>
  <si>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</si>
  <si>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</si>
  <si>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</si>
  <si>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</si>
  <si>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</si>
  <si>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</si>
  <si>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</si>
  <si>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</si>
  <si>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</si>
  <si>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</si>
  <si>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</si>
  <si>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</si>
  <si>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</si>
  <si>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</si>
  <si>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</si>
  <si>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</si>
  <si>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</si>
  <si>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</si>
  <si>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</si>
  <si>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</si>
  <si>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</si>
  <si>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</si>
  <si>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</si>
  <si>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</si>
  <si>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</si>
  <si>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</si>
  <si>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</si>
  <si>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</si>
  <si>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</si>
  <si>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</si>
  <si>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</si>
  <si>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</si>
  <si>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</si>
  <si>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</si>
  <si>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</si>
  <si>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</si>
  <si>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</si>
  <si>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</si>
  <si>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</si>
  <si>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</si>
  <si>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</si>
  <si>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</si>
  <si>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</si>
  <si>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</si>
  <si>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</si>
  <si>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</si>
  <si>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</si>
  <si>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</si>
  <si>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</si>
  <si>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</si>
  <si>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日常の支援の中で、利用者のプライバシーに配慮している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</si>
  <si>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</si>
  <si>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</si>
  <si>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</si>
  <si>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</si>
  <si>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</si>
  <si>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</si>
  <si>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</si>
  <si>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</si>
  <si>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</si>
  <si>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</si>
  <si>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</si>
  <si>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</si>
  <si>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</si>
  <si>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</si>
  <si>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</si>
  <si>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</si>
  <si>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</si>
  <si>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介護計画に基づいて自立生活が営めるよう支援している</t>
  </si>
  <si>
    <t>1. 介護計画に基づいて支援を行っている</t>
  </si>
  <si>
    <t>2. 利用者の特性に応じて、コミュニケーションのとり方を工夫している</t>
  </si>
  <si>
    <t>3. 利用者一人ひとりがその人らしく生活できるよう支援を行っている</t>
  </si>
  <si>
    <t>4. 家族や関係機関、関係職員が連携をとって、支援を行っている</t>
  </si>
  <si>
    <t>評価項目1の講評</t>
  </si>
  <si>
    <t>サービス提供の時間が利用者や家族にとって安心・快適なものとなるようにしている</t>
  </si>
  <si>
    <t>1. 訪問介護員に対し、利用者や家族への接遇・マナーを徹底している</t>
  </si>
  <si>
    <t>2. 訪問した際、利用者の状態や環境に変化がないか確認をし、必要に応じて関係機関と連携をとるなどの対応をしている</t>
  </si>
  <si>
    <t>3. 利用者から援助内容に関して新たな要望や変更があった場合の対応方法を明確にしている</t>
  </si>
  <si>
    <t>4. 利用者の体調変化時（発作等の急変を含む）に速やかに対応できる体制を整えている</t>
  </si>
  <si>
    <t>5. 金銭の扱いに関して、事業者として基本的な方針を明確にしている</t>
  </si>
  <si>
    <t>6. 鍵の扱いに関して、事業者として基本的な方針を明確にしている</t>
  </si>
  <si>
    <t>評価項目2の講評</t>
  </si>
  <si>
    <t>安定的で継続的なサービスを提供している</t>
  </si>
  <si>
    <t>1. 訪問介護員のコーディネートは利用者の特性やサービスの内容などを配慮して行っている</t>
  </si>
  <si>
    <t>2. 訪問介護員が訪問できなくなった場合に代替要員を確保している</t>
  </si>
  <si>
    <t>3. 訪問介護員が変更になる場合、利用者に事前に連絡をいれている</t>
  </si>
  <si>
    <t>4. 訪問介護員が替わるときには前任者が同行するなど、引継ぎをしている</t>
  </si>
  <si>
    <t>5. 訪問介護員の変更後、利用者に負担がないか確認をしている</t>
  </si>
  <si>
    <t>評価項目3の講評</t>
  </si>
  <si>
    <t>地域との連携のもとに利用者の生活の幅を広げるための取り組みを行っている</t>
  </si>
  <si>
    <t>1. 地域の介護保険サービス、介護保険外サービスについての情報を収集し、利用者の状況に応じて提供している</t>
  </si>
  <si>
    <t>2. 地域の生活情報を収集し、利用者の状況に応じて提供している</t>
  </si>
  <si>
    <t>評価項目4の講評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</si>
  <si>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</si>
  <si>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</si>
  <si>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</si>
  <si>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</si>
  <si>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</si>
  <si>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</si>
  <si>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</si>
  <si>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</si>
  <si>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</si>
  <si>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</si>
  <si>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</si>
  <si>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</si>
  <si>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</si>
  <si>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</si>
  <si>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</si>
  <si>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</si>
  <si>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</si>
  <si>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</si>
  <si>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</si>
  <si>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</si>
  <si>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</si>
  <si>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</si>
  <si>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</si>
  <si>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</si>
  <si>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</si>
  <si>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</si>
  <si>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</si>
  <si>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</si>
  <si>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</si>
  <si>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</si>
  <si>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</si>
  <si>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</si>
  <si>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</si>
  <si>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</si>
  <si>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</si>
  <si>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</si>
  <si>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</si>
  <si>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</si>
  <si>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</si>
  <si>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</si>
  <si>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</si>
  <si>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</si>
  <si>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</si>
  <si>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</si>
  <si>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</si>
  <si>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</si>
  <si>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</si>
  <si>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</si>
  <si>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</si>
  <si>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</si>
  <si>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</si>
  <si>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</si>
  <si>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</si>
  <si>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</si>
  <si>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16513</t>
  </si>
  <si>
    <t>6-2-1</t>
  </si>
  <si>
    <t>00542</t>
  </si>
  <si>
    <t>16514</t>
  </si>
  <si>
    <t>6-2-2</t>
  </si>
  <si>
    <t>16515</t>
  </si>
  <si>
    <t>6-3-1</t>
  </si>
  <si>
    <t>00543</t>
  </si>
  <si>
    <t>16516</t>
  </si>
  <si>
    <t>6-3-2</t>
  </si>
  <si>
    <t>16517</t>
  </si>
  <si>
    <t>6-3-3</t>
  </si>
  <si>
    <t>16518</t>
  </si>
  <si>
    <t>6-3-4</t>
  </si>
  <si>
    <t>16519</t>
  </si>
  <si>
    <t>6-5-1</t>
  </si>
  <si>
    <t>00544</t>
  </si>
  <si>
    <t>16524</t>
  </si>
  <si>
    <t>6-5-2</t>
  </si>
  <si>
    <t>16525</t>
  </si>
  <si>
    <t>6-6-1</t>
  </si>
  <si>
    <t>00545</t>
  </si>
  <si>
    <t>16526</t>
  </si>
  <si>
    <t>6-6-2</t>
  </si>
  <si>
    <t>16527</t>
  </si>
  <si>
    <t>6-4-1</t>
  </si>
  <si>
    <t>00238</t>
  </si>
  <si>
    <t>16520</t>
  </si>
  <si>
    <t>6-4-2</t>
  </si>
  <si>
    <t>16521</t>
  </si>
  <si>
    <t>6-4-3</t>
  </si>
  <si>
    <t>16522</t>
  </si>
  <si>
    <t>6-4-4</t>
  </si>
  <si>
    <t>16523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</si>
</sst>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63">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12"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7" fillId="0" borderId="0" xfId="0" applyFont="1" applyAlignment="1">
      <alignment vertical="center" wrapText="1"/>
    </xf>
    <xf numFmtId="0" fontId="4" fillId="0" borderId="0" xfId="0" applyFont="1">
      <alignment vertical="center"/>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0" borderId="65" xfId="0" applyBorder="1" applyAlignment="1">
      <alignment horizontal="left" vertical="center" wrapText="1"/>
    </xf>
    <xf numFmtId="0" fontId="30" fillId="0" borderId="0" xfId="0" applyFont="1" applyProtection="1">
      <alignment vertical="center"/>
      <protection locked="0" hidden="1"/>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5"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5" fillId="0" borderId="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0" xfId="0" applyFont="1" applyAlignment="1" applyProtection="1">
      <alignment horizontal="right" vertical="center" shrinkToFit="1"/>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25" fillId="3" borderId="32" xfId="0" applyFont="1" applyFill="1" applyBorder="1" applyAlignment="1" applyProtection="1">
      <alignment horizontal="right" vertical="center"/>
      <protection hidden="1"/>
    </xf>
    <xf numFmtId="0" fontId="25"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5"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2" xfId="0" applyFont="1" applyFill="1" applyBorder="1" applyAlignment="1" applyProtection="1">
      <alignment horizontal="right" vertical="center" wrapText="1"/>
      <protection hidden="1"/>
    </xf>
    <xf numFmtId="0" fontId="25" fillId="3" borderId="57"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5" fillId="3" borderId="47" xfId="3" applyFont="1" applyFill="1" applyBorder="1" applyAlignment="1" applyProtection="1">
      <alignment horizontal="right" vertical="center" shrinkToFit="1"/>
      <protection hidden="1"/>
    </xf>
    <xf numFmtId="0" fontId="25"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60"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5"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6"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79"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5"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99"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5"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6"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22"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23"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2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3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3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3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3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4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4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5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5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5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5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5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6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6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Drop" dropLines="10" dropStyle="combo" dx="26" fmlaLink="$AJ$5" fmlaRange="$AR$25:$AR$58" noThreeD="1" sel="0" val="0"/>
</file>

<file path=xl/ctrlProps/ctrlProp453.xml><?xml version="1.0" encoding="utf-8"?>
<formControlPr xmlns="http://schemas.microsoft.com/office/spreadsheetml/2009/9/main" objectType="Drop" dropLines="10" dropStyle="combo" dx="26" fmlaLink="$AJ$10" fmlaRange="$AR$25:$AR$58" noThreeD="1" sel="0" val="0"/>
</file>

<file path=xl/ctrlProps/ctrlProp454.xml><?xml version="1.0" encoding="utf-8"?>
<formControlPr xmlns="http://schemas.microsoft.com/office/spreadsheetml/2009/9/main" objectType="Drop" dropLines="10" dropStyle="combo" dx="26" fmlaLink="$AJ$15" fmlaRange="$AR$25:$AR$58" noThreeD="1" sel="0" val="0"/>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I$24"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9"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83820</xdr:rowOff>
    </xdr:from>
    <xdr:to>
      <xdr:col>15</xdr:col>
      <xdr:colOff>205740</xdr:colOff>
      <xdr:row>3</xdr:row>
      <xdr:rowOff>762000</xdr:rowOff>
    </xdr:to>
    <xdr:grpSp>
      <xdr:nvGrpSpPr>
        <xdr:cNvPr id="5955" name="Group 6">
          <a:extLst>
            <a:ext uri="{FF2B5EF4-FFF2-40B4-BE49-F238E27FC236}">
              <a16:creationId xmlns:a16="http://schemas.microsoft.com/office/drawing/2014/main" id="{00000000-0008-0000-0200-000043170000}"/>
            </a:ext>
          </a:extLst>
        </xdr:cNvPr>
        <xdr:cNvGrpSpPr>
          <a:grpSpLocks/>
        </xdr:cNvGrpSpPr>
      </xdr:nvGrpSpPr>
      <xdr:grpSpPr bwMode="auto">
        <a:xfrm>
          <a:off x="7174230" y="541020"/>
          <a:ext cx="3566160" cy="1630680"/>
          <a:chOff x="665" y="49"/>
          <a:chExt cx="376" cy="171"/>
        </a:xfrm>
      </xdr:grpSpPr>
      <xdr:sp macro="" textlink="">
        <xdr:nvSpPr>
          <xdr:cNvPr id="5956" name="AutoShape 3">
            <a:extLst>
              <a:ext uri="{FF2B5EF4-FFF2-40B4-BE49-F238E27FC236}">
                <a16:creationId xmlns:a16="http://schemas.microsoft.com/office/drawing/2014/main" id="{00000000-0008-0000-0200-00004417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957" name="Line 4">
            <a:extLst>
              <a:ext uri="{FF2B5EF4-FFF2-40B4-BE49-F238E27FC236}">
                <a16:creationId xmlns:a16="http://schemas.microsoft.com/office/drawing/2014/main" id="{00000000-0008-0000-0200-000045170000}"/>
              </a:ext>
            </a:extLst>
          </xdr:cNvPr>
          <xdr:cNvSpPr>
            <a:spLocks noChangeShapeType="1"/>
          </xdr:cNvSpPr>
        </xdr:nvSpPr>
        <xdr:spPr bwMode="auto">
          <a:xfrm flipH="1" flipV="1">
            <a:off x="665" y="140"/>
            <a:ext cx="121" cy="0"/>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2688550"/>
              <a:ext cx="8001000" cy="476250"/>
              <a:chOff x="228600" y="22640917"/>
              <a:chExt cx="7981950" cy="476250"/>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840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4460200"/>
              <a:ext cx="8001000" cy="476250"/>
              <a:chOff x="228600" y="24412616"/>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4612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30365700"/>
              <a:ext cx="8001000" cy="476250"/>
              <a:chOff x="228600" y="30308602"/>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305085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2613600"/>
              <a:ext cx="8001000" cy="476250"/>
              <a:chOff x="228600" y="32556506"/>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2756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8519100"/>
              <a:ext cx="8001000" cy="476250"/>
              <a:chOff x="228600" y="38452491"/>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8652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40767000"/>
              <a:ext cx="8001000" cy="476250"/>
              <a:chOff x="228600" y="40700395"/>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90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1243250"/>
              <a:ext cx="8001000" cy="476250"/>
              <a:chOff x="228600" y="41176646"/>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7244000"/>
              <a:ext cx="8001000" cy="476250"/>
              <a:chOff x="228600" y="47139208"/>
              <a:chExt cx="7981950" cy="476250"/>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7339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53511450"/>
              <a:ext cx="8001000" cy="476250"/>
              <a:chOff x="228600" y="53387717"/>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533877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5358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55892700"/>
              <a:ext cx="8001000" cy="476250"/>
              <a:chOff x="228600" y="55768971"/>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557689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559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2160150"/>
              <a:ext cx="8001000" cy="476250"/>
              <a:chOff x="228600" y="62017382"/>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20173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221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155</xdr:row>
          <xdr:rowOff>0</xdr:rowOff>
        </xdr:from>
        <xdr:to>
          <xdr:col>5</xdr:col>
          <xdr:colOff>800100</xdr:colOff>
          <xdr:row>156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2636400"/>
              <a:ext cx="8001000" cy="476250"/>
              <a:chOff x="228600" y="62493632"/>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24936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2693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7475100"/>
              <a:ext cx="8001000" cy="476250"/>
              <a:chOff x="228600" y="67313291"/>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7951350"/>
              <a:ext cx="8001000" cy="476250"/>
              <a:chOff x="228600" y="67789542"/>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798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42" Type="http://schemas.openxmlformats.org/officeDocument/2006/relationships/ctrlProp" Target="../ctrlProps/ctrlProp298.xml"/><Relationship Id="rId63" Type="http://schemas.openxmlformats.org/officeDocument/2006/relationships/ctrlProp" Target="../ctrlProps/ctrlProp319.xml"/><Relationship Id="rId84" Type="http://schemas.openxmlformats.org/officeDocument/2006/relationships/ctrlProp" Target="../ctrlProps/ctrlProp340.xml"/><Relationship Id="rId138" Type="http://schemas.openxmlformats.org/officeDocument/2006/relationships/ctrlProp" Target="../ctrlProps/ctrlProp394.xml"/><Relationship Id="rId159" Type="http://schemas.openxmlformats.org/officeDocument/2006/relationships/ctrlProp" Target="../ctrlProps/ctrlProp415.xml"/><Relationship Id="rId170" Type="http://schemas.openxmlformats.org/officeDocument/2006/relationships/ctrlProp" Target="../ctrlProps/ctrlProp426.xml"/><Relationship Id="rId191" Type="http://schemas.openxmlformats.org/officeDocument/2006/relationships/ctrlProp" Target="../ctrlProps/ctrlProp447.xml"/><Relationship Id="rId107" Type="http://schemas.openxmlformats.org/officeDocument/2006/relationships/ctrlProp" Target="../ctrlProps/ctrlProp363.xml"/><Relationship Id="rId11" Type="http://schemas.openxmlformats.org/officeDocument/2006/relationships/ctrlProp" Target="../ctrlProps/ctrlProp267.xml"/><Relationship Id="rId32" Type="http://schemas.openxmlformats.org/officeDocument/2006/relationships/ctrlProp" Target="../ctrlProps/ctrlProp288.xml"/><Relationship Id="rId53" Type="http://schemas.openxmlformats.org/officeDocument/2006/relationships/ctrlProp" Target="../ctrlProps/ctrlProp309.xml"/><Relationship Id="rId74" Type="http://schemas.openxmlformats.org/officeDocument/2006/relationships/ctrlProp" Target="../ctrlProps/ctrlProp330.xml"/><Relationship Id="rId128" Type="http://schemas.openxmlformats.org/officeDocument/2006/relationships/ctrlProp" Target="../ctrlProps/ctrlProp384.xml"/><Relationship Id="rId149" Type="http://schemas.openxmlformats.org/officeDocument/2006/relationships/ctrlProp" Target="../ctrlProps/ctrlProp405.xml"/><Relationship Id="rId5" Type="http://schemas.openxmlformats.org/officeDocument/2006/relationships/ctrlProp" Target="../ctrlProps/ctrlProp261.xml"/><Relationship Id="rId95" Type="http://schemas.openxmlformats.org/officeDocument/2006/relationships/ctrlProp" Target="../ctrlProps/ctrlProp351.xml"/><Relationship Id="rId160" Type="http://schemas.openxmlformats.org/officeDocument/2006/relationships/ctrlProp" Target="../ctrlProps/ctrlProp416.xml"/><Relationship Id="rId181" Type="http://schemas.openxmlformats.org/officeDocument/2006/relationships/ctrlProp" Target="../ctrlProps/ctrlProp437.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6" Type="http://schemas.openxmlformats.org/officeDocument/2006/relationships/ctrlProp" Target="../ctrlProps/ctrlProp262.xml"/><Relationship Id="rId23" Type="http://schemas.openxmlformats.org/officeDocument/2006/relationships/ctrlProp" Target="../ctrlProps/ctrlProp279.xml"/><Relationship Id="rId119" Type="http://schemas.openxmlformats.org/officeDocument/2006/relationships/ctrlProp" Target="../ctrlProps/ctrlProp375.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13" Type="http://schemas.openxmlformats.org/officeDocument/2006/relationships/ctrlProp" Target="../ctrlProps/ctrlProp269.xml"/><Relationship Id="rId109" Type="http://schemas.openxmlformats.org/officeDocument/2006/relationships/ctrlProp" Target="../ctrlProps/ctrlProp365.xml"/><Relationship Id="rId34" Type="http://schemas.openxmlformats.org/officeDocument/2006/relationships/ctrlProp" Target="../ctrlProps/ctrlProp290.xml"/><Relationship Id="rId50" Type="http://schemas.openxmlformats.org/officeDocument/2006/relationships/ctrlProp" Target="../ctrlProps/ctrlProp306.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04" Type="http://schemas.openxmlformats.org/officeDocument/2006/relationships/ctrlProp" Target="../ctrlProps/ctrlProp360.xml"/><Relationship Id="rId120" Type="http://schemas.openxmlformats.org/officeDocument/2006/relationships/ctrlProp" Target="../ctrlProps/ctrlProp376.xml"/><Relationship Id="rId125" Type="http://schemas.openxmlformats.org/officeDocument/2006/relationships/ctrlProp" Target="../ctrlProps/ctrlProp381.xml"/><Relationship Id="rId141" Type="http://schemas.openxmlformats.org/officeDocument/2006/relationships/ctrlProp" Target="../ctrlProps/ctrlProp397.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 Type="http://schemas.openxmlformats.org/officeDocument/2006/relationships/ctrlProp" Target="../ctrlProps/ctrlProp263.xml"/><Relationship Id="rId71" Type="http://schemas.openxmlformats.org/officeDocument/2006/relationships/ctrlProp" Target="../ctrlProps/ctrlProp327.xml"/><Relationship Id="rId92" Type="http://schemas.openxmlformats.org/officeDocument/2006/relationships/ctrlProp" Target="../ctrlProps/ctrlProp348.xml"/><Relationship Id="rId162" Type="http://schemas.openxmlformats.org/officeDocument/2006/relationships/ctrlProp" Target="../ctrlProps/ctrlProp418.xml"/><Relationship Id="rId183" Type="http://schemas.openxmlformats.org/officeDocument/2006/relationships/ctrlProp" Target="../ctrlProps/ctrlProp439.xml"/><Relationship Id="rId2" Type="http://schemas.openxmlformats.org/officeDocument/2006/relationships/drawing" Target="../drawings/drawing4.xml"/><Relationship Id="rId29" Type="http://schemas.openxmlformats.org/officeDocument/2006/relationships/ctrlProp" Target="../ctrlProps/ctrlProp285.xml"/><Relationship Id="rId24" Type="http://schemas.openxmlformats.org/officeDocument/2006/relationships/ctrlProp" Target="../ctrlProps/ctrlProp280.xml"/><Relationship Id="rId40" Type="http://schemas.openxmlformats.org/officeDocument/2006/relationships/ctrlProp" Target="../ctrlProps/ctrlProp296.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15" Type="http://schemas.openxmlformats.org/officeDocument/2006/relationships/ctrlProp" Target="../ctrlProps/ctrlProp371.xml"/><Relationship Id="rId131" Type="http://schemas.openxmlformats.org/officeDocument/2006/relationships/ctrlProp" Target="../ctrlProps/ctrlProp387.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19" Type="http://schemas.openxmlformats.org/officeDocument/2006/relationships/ctrlProp" Target="../ctrlProps/ctrlProp275.xml"/><Relationship Id="rId14" Type="http://schemas.openxmlformats.org/officeDocument/2006/relationships/ctrlProp" Target="../ctrlProps/ctrlProp270.xml"/><Relationship Id="rId30" Type="http://schemas.openxmlformats.org/officeDocument/2006/relationships/ctrlProp" Target="../ctrlProps/ctrlProp286.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8" Type="http://schemas.openxmlformats.org/officeDocument/2006/relationships/ctrlProp" Target="../ctrlProps/ctrlProp26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189" Type="http://schemas.openxmlformats.org/officeDocument/2006/relationships/ctrlProp" Target="../ctrlProps/ctrlProp445.xml"/><Relationship Id="rId3" Type="http://schemas.openxmlformats.org/officeDocument/2006/relationships/vmlDrawing" Target="../drawings/vmlDrawing3.v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79" Type="http://schemas.openxmlformats.org/officeDocument/2006/relationships/ctrlProp" Target="../ctrlProps/ctrlProp435.xml"/><Relationship Id="rId195" Type="http://schemas.openxmlformats.org/officeDocument/2006/relationships/ctrlProp" Target="../ctrlProps/ctrlProp451.xml"/><Relationship Id="rId190" Type="http://schemas.openxmlformats.org/officeDocument/2006/relationships/ctrlProp" Target="../ctrlProps/ctrlProp446.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78" Type="http://schemas.openxmlformats.org/officeDocument/2006/relationships/ctrlProp" Target="../ctrlProps/ctrlProp334.xml"/><Relationship Id="rId94" Type="http://schemas.openxmlformats.org/officeDocument/2006/relationships/ctrlProp" Target="../ctrlProps/ctrlProp350.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48" Type="http://schemas.openxmlformats.org/officeDocument/2006/relationships/ctrlProp" Target="../ctrlProps/ctrlProp404.xml"/><Relationship Id="rId164" Type="http://schemas.openxmlformats.org/officeDocument/2006/relationships/ctrlProp" Target="../ctrlProps/ctrlProp420.xml"/><Relationship Id="rId169" Type="http://schemas.openxmlformats.org/officeDocument/2006/relationships/ctrlProp" Target="../ctrlProps/ctrlProp425.xml"/><Relationship Id="rId185" Type="http://schemas.openxmlformats.org/officeDocument/2006/relationships/ctrlProp" Target="../ctrlProps/ctrlProp441.xml"/><Relationship Id="rId4" Type="http://schemas.openxmlformats.org/officeDocument/2006/relationships/ctrlProp" Target="../ctrlProps/ctrlProp260.xml"/><Relationship Id="rId9" Type="http://schemas.openxmlformats.org/officeDocument/2006/relationships/ctrlProp" Target="../ctrlProps/ctrlProp265.xml"/><Relationship Id="rId180" Type="http://schemas.openxmlformats.org/officeDocument/2006/relationships/ctrlProp" Target="../ctrlProps/ctrlProp436.xml"/><Relationship Id="rId26" Type="http://schemas.openxmlformats.org/officeDocument/2006/relationships/ctrlProp" Target="../ctrlProps/ctrlProp282.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6" Type="http://schemas.openxmlformats.org/officeDocument/2006/relationships/ctrlProp" Target="../ctrlProps/ctrlProp272.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8" Type="http://schemas.openxmlformats.org/officeDocument/2006/relationships/ctrlProp" Target="../ctrlProps/ctrlProp274.xml"/><Relationship Id="rId39" Type="http://schemas.openxmlformats.org/officeDocument/2006/relationships/ctrlProp" Target="../ctrlProps/ctrlProp29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54.xml"/><Relationship Id="rId5" Type="http://schemas.openxmlformats.org/officeDocument/2006/relationships/ctrlProp" Target="../ctrlProps/ctrlProp453.xml"/><Relationship Id="rId4" Type="http://schemas.openxmlformats.org/officeDocument/2006/relationships/ctrlProp" Target="../ctrlProps/ctrlProp45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1">
        <v>23</v>
      </c>
      <c r="M1" s="37" t="s">
        <v>135</v>
      </c>
      <c r="N1" s="37" t="s">
        <v>137</v>
      </c>
      <c r="O1" s="37" t="s">
        <v>138</v>
      </c>
      <c r="P1" s="74" t="s">
        <v>139</v>
      </c>
      <c r="X1" s="131">
        <f>ROW()</f>
        <v>1</v>
      </c>
    </row>
    <row r="2" spans="1:24" ht="18" customHeight="1" x14ac:dyDescent="0.15">
      <c r="A2" s="224" t="str">
        <f>"福祉サービス第三者評価結果報告書【" &amp; I44 &amp; "】"</f>
        <v>福祉サービス第三者評価結果報告書【令和4年度】</v>
      </c>
      <c r="B2" s="224"/>
      <c r="C2" s="224"/>
      <c r="D2" s="224"/>
      <c r="E2" s="224"/>
      <c r="F2" s="224"/>
      <c r="G2" s="224"/>
      <c r="H2" s="224"/>
      <c r="I2" s="224"/>
      <c r="J2" s="224"/>
      <c r="K2" s="224"/>
      <c r="L2" s="224"/>
      <c r="M2" s="224"/>
      <c r="N2" s="224"/>
      <c r="O2" s="224"/>
      <c r="P2" s="38"/>
      <c r="Q2" s="38"/>
      <c r="R2" s="38"/>
      <c r="X2" s="131">
        <f>ROW()</f>
        <v>2</v>
      </c>
    </row>
    <row r="3" spans="1:24" ht="14.25" x14ac:dyDescent="0.15">
      <c r="J3" s="39"/>
      <c r="K3" s="40" t="s">
        <v>17</v>
      </c>
      <c r="L3" s="39"/>
      <c r="M3" s="40" t="s">
        <v>18</v>
      </c>
      <c r="N3" s="39"/>
      <c r="O3" s="40" t="s">
        <v>19</v>
      </c>
      <c r="Q3" s="38"/>
      <c r="R3" s="38"/>
      <c r="X3" s="131">
        <f>ROW()</f>
        <v>3</v>
      </c>
    </row>
    <row r="4" spans="1:24" ht="8.25" customHeight="1" x14ac:dyDescent="0.15">
      <c r="X4" s="131">
        <f>ROW()</f>
        <v>4</v>
      </c>
    </row>
    <row r="5" spans="1:24" x14ac:dyDescent="0.15">
      <c r="A5" t="s">
        <v>20</v>
      </c>
      <c r="X5" s="131">
        <f>ROW()</f>
        <v>5</v>
      </c>
    </row>
    <row r="6" spans="1:24" x14ac:dyDescent="0.15">
      <c r="A6" t="s">
        <v>111</v>
      </c>
      <c r="X6" s="131">
        <f>ROW()</f>
        <v>6</v>
      </c>
    </row>
    <row r="7" spans="1:24" ht="10.5" customHeight="1" x14ac:dyDescent="0.15">
      <c r="X7" s="131">
        <f>ROW()</f>
        <v>7</v>
      </c>
    </row>
    <row r="8" spans="1:24" ht="12" customHeight="1" x14ac:dyDescent="0.15">
      <c r="D8" s="225" t="s">
        <v>100</v>
      </c>
      <c r="E8" s="226"/>
      <c r="F8" s="227"/>
      <c r="G8" s="227"/>
      <c r="H8" s="227"/>
      <c r="I8" s="41"/>
      <c r="J8" s="41"/>
      <c r="K8" s="41"/>
      <c r="L8" s="41"/>
      <c r="M8" s="41"/>
      <c r="N8" s="41"/>
      <c r="O8" s="42"/>
      <c r="X8" s="131">
        <f>ROW()</f>
        <v>8</v>
      </c>
    </row>
    <row r="9" spans="1:24" ht="33" customHeight="1" x14ac:dyDescent="0.15">
      <c r="B9" s="43"/>
      <c r="C9" s="43"/>
      <c r="D9" s="225" t="s">
        <v>101</v>
      </c>
      <c r="E9" s="226"/>
      <c r="F9" s="221"/>
      <c r="G9" s="228"/>
      <c r="H9" s="228"/>
      <c r="I9" s="228"/>
      <c r="J9" s="228"/>
      <c r="K9" s="228"/>
      <c r="L9" s="228"/>
      <c r="M9" s="228"/>
      <c r="N9" s="228"/>
      <c r="O9" s="228"/>
      <c r="X9" s="131">
        <f>ROW()</f>
        <v>9</v>
      </c>
    </row>
    <row r="10" spans="1:24" ht="52.5" customHeight="1" x14ac:dyDescent="0.15">
      <c r="B10" s="43"/>
      <c r="C10" s="43"/>
      <c r="D10" s="43"/>
      <c r="E10" s="43" t="s">
        <v>112</v>
      </c>
      <c r="F10" s="219"/>
      <c r="G10" s="219"/>
      <c r="H10" s="219"/>
      <c r="I10" s="219"/>
      <c r="J10" s="219"/>
      <c r="K10" s="219"/>
      <c r="L10" s="219"/>
      <c r="M10" s="219"/>
      <c r="N10" s="219"/>
      <c r="O10" s="219"/>
      <c r="X10" s="131">
        <f>ROW()</f>
        <v>10</v>
      </c>
    </row>
    <row r="11" spans="1:24" ht="18" customHeight="1" x14ac:dyDescent="0.15">
      <c r="A11" s="43"/>
      <c r="E11" s="43" t="s">
        <v>102</v>
      </c>
      <c r="G11" s="44"/>
      <c r="H11" s="45"/>
      <c r="I11" s="46"/>
      <c r="J11" s="47" t="s">
        <v>22</v>
      </c>
      <c r="K11" s="48"/>
      <c r="L11" s="49" t="s">
        <v>113</v>
      </c>
      <c r="M11" s="220"/>
      <c r="N11" s="221"/>
      <c r="O11" s="50"/>
    </row>
    <row r="12" spans="1:24" ht="16.5" customHeight="1" x14ac:dyDescent="0.15">
      <c r="B12" s="43"/>
      <c r="C12" s="43"/>
      <c r="D12" s="43"/>
      <c r="E12" s="43" t="s">
        <v>103</v>
      </c>
      <c r="F12" s="222"/>
      <c r="G12" s="222"/>
      <c r="H12" s="222"/>
      <c r="I12" s="222"/>
      <c r="J12" s="222"/>
      <c r="K12" s="222"/>
      <c r="L12" s="222"/>
      <c r="M12" s="222"/>
      <c r="N12" s="222"/>
      <c r="O12" s="223"/>
    </row>
    <row r="13" spans="1:24" ht="13.5" customHeight="1" x14ac:dyDescent="0.15">
      <c r="E13" s="43" t="s">
        <v>114</v>
      </c>
      <c r="F13" s="178"/>
      <c r="G13" s="178"/>
      <c r="H13" s="178"/>
      <c r="I13" s="178"/>
      <c r="J13" s="178"/>
      <c r="K13" s="178"/>
      <c r="L13" s="178"/>
      <c r="M13" s="178"/>
      <c r="N13" s="178"/>
      <c r="O13" s="51" t="s">
        <v>23</v>
      </c>
    </row>
    <row r="14" spans="1:24" ht="18" customHeight="1" x14ac:dyDescent="0.15">
      <c r="A14" s="52" t="s">
        <v>115</v>
      </c>
    </row>
    <row r="15" spans="1:24" ht="13.5" customHeight="1" x14ac:dyDescent="0.15"/>
    <row r="16" spans="1:24" ht="13.5" customHeight="1" x14ac:dyDescent="0.15">
      <c r="A16" s="207" t="s">
        <v>24</v>
      </c>
      <c r="B16" s="210" t="s">
        <v>25</v>
      </c>
      <c r="C16" s="211"/>
      <c r="D16" s="211"/>
      <c r="E16" s="211"/>
      <c r="F16" s="211"/>
      <c r="G16" s="211"/>
      <c r="H16" s="212"/>
      <c r="I16" s="53" t="s">
        <v>26</v>
      </c>
      <c r="J16" s="210" t="s">
        <v>27</v>
      </c>
      <c r="K16" s="211"/>
      <c r="L16" s="211"/>
      <c r="M16" s="211"/>
      <c r="N16" s="211"/>
      <c r="O16" s="212"/>
      <c r="P16" s="2"/>
      <c r="Q16" s="2"/>
      <c r="R16" s="2"/>
      <c r="S16" s="2"/>
      <c r="T16" s="2"/>
      <c r="U16" s="2"/>
      <c r="V16" s="2"/>
    </row>
    <row r="17" spans="1:24" ht="18" customHeight="1" x14ac:dyDescent="0.15">
      <c r="A17" s="208"/>
      <c r="B17" s="54" t="s">
        <v>28</v>
      </c>
      <c r="C17" s="192"/>
      <c r="D17" s="213"/>
      <c r="E17" s="213"/>
      <c r="F17" s="213"/>
      <c r="G17" s="213"/>
      <c r="H17" s="214"/>
      <c r="I17" s="139" t="str">
        <f t="shared" ref="I17:I22" si="0">IF(S17,"福祉","") &amp;IF(AND(S17,T17),"、","") &amp;IF(T17,"経営","")</f>
        <v/>
      </c>
      <c r="J17" s="215"/>
      <c r="K17" s="216"/>
      <c r="L17" s="217"/>
      <c r="M17" s="217"/>
      <c r="N17" s="217"/>
      <c r="O17" s="218"/>
      <c r="P17" s="2"/>
      <c r="Q17" s="2"/>
      <c r="R17" s="2"/>
      <c r="S17" s="55" t="b">
        <v>0</v>
      </c>
      <c r="T17" s="55" t="b">
        <v>0</v>
      </c>
      <c r="U17" s="2"/>
      <c r="V17" s="2"/>
    </row>
    <row r="18" spans="1:24" ht="18" customHeight="1" x14ac:dyDescent="0.15">
      <c r="A18" s="208"/>
      <c r="B18" s="54" t="s">
        <v>29</v>
      </c>
      <c r="C18" s="192"/>
      <c r="D18" s="213"/>
      <c r="E18" s="213"/>
      <c r="F18" s="213"/>
      <c r="G18" s="213"/>
      <c r="H18" s="213"/>
      <c r="I18" s="139" t="str">
        <f t="shared" si="0"/>
        <v/>
      </c>
      <c r="J18" s="215"/>
      <c r="K18" s="216"/>
      <c r="L18" s="217"/>
      <c r="M18" s="217"/>
      <c r="N18" s="217"/>
      <c r="O18" s="218"/>
      <c r="P18" s="2"/>
      <c r="Q18" s="2"/>
      <c r="R18" s="2"/>
      <c r="S18" s="55" t="b">
        <v>0</v>
      </c>
      <c r="T18" s="55" t="b">
        <v>0</v>
      </c>
      <c r="U18" s="2"/>
      <c r="V18" s="2"/>
    </row>
    <row r="19" spans="1:24" ht="18" customHeight="1" x14ac:dyDescent="0.15">
      <c r="A19" s="208"/>
      <c r="B19" s="54" t="s">
        <v>30</v>
      </c>
      <c r="C19" s="192"/>
      <c r="D19" s="213"/>
      <c r="E19" s="213"/>
      <c r="F19" s="213"/>
      <c r="G19" s="213"/>
      <c r="H19" s="213"/>
      <c r="I19" s="139" t="str">
        <f t="shared" si="0"/>
        <v/>
      </c>
      <c r="J19" s="215"/>
      <c r="K19" s="216"/>
      <c r="L19" s="217"/>
      <c r="M19" s="217"/>
      <c r="N19" s="217"/>
      <c r="O19" s="218"/>
      <c r="P19" s="2"/>
      <c r="Q19" s="2"/>
      <c r="R19" s="2"/>
      <c r="S19" s="55" t="b">
        <v>0</v>
      </c>
      <c r="T19" s="55" t="b">
        <v>0</v>
      </c>
      <c r="U19" s="2"/>
      <c r="V19" s="2"/>
    </row>
    <row r="20" spans="1:24" ht="18" customHeight="1" x14ac:dyDescent="0.15">
      <c r="A20" s="208"/>
      <c r="B20" s="54" t="s">
        <v>49</v>
      </c>
      <c r="C20" s="192"/>
      <c r="D20" s="213"/>
      <c r="E20" s="213"/>
      <c r="F20" s="213"/>
      <c r="G20" s="213"/>
      <c r="H20" s="213"/>
      <c r="I20" s="139" t="str">
        <f t="shared" si="0"/>
        <v/>
      </c>
      <c r="J20" s="215"/>
      <c r="K20" s="216"/>
      <c r="L20" s="217"/>
      <c r="M20" s="217"/>
      <c r="N20" s="217"/>
      <c r="O20" s="218"/>
      <c r="P20" s="2"/>
      <c r="Q20" s="2"/>
      <c r="R20" s="2"/>
      <c r="S20" s="55" t="b">
        <v>0</v>
      </c>
      <c r="T20" s="55" t="b">
        <v>0</v>
      </c>
      <c r="U20" s="2"/>
      <c r="V20" s="2"/>
    </row>
    <row r="21" spans="1:24" ht="18" customHeight="1" x14ac:dyDescent="0.15">
      <c r="A21" s="208"/>
      <c r="B21" s="54" t="s">
        <v>116</v>
      </c>
      <c r="C21" s="192"/>
      <c r="D21" s="213"/>
      <c r="E21" s="213"/>
      <c r="F21" s="213"/>
      <c r="G21" s="213"/>
      <c r="H21" s="213"/>
      <c r="I21" s="139" t="str">
        <f t="shared" si="0"/>
        <v/>
      </c>
      <c r="J21" s="215"/>
      <c r="K21" s="216"/>
      <c r="L21" s="217"/>
      <c r="M21" s="217"/>
      <c r="N21" s="217"/>
      <c r="O21" s="218"/>
      <c r="P21" s="2"/>
      <c r="Q21" s="2"/>
      <c r="R21" s="2"/>
      <c r="S21" s="55" t="b">
        <v>0</v>
      </c>
      <c r="T21" s="55" t="b">
        <v>0</v>
      </c>
      <c r="U21" s="2"/>
      <c r="V21" s="2"/>
    </row>
    <row r="22" spans="1:24" ht="18" customHeight="1" x14ac:dyDescent="0.15">
      <c r="A22" s="209"/>
      <c r="B22" s="54" t="s">
        <v>50</v>
      </c>
      <c r="C22" s="192"/>
      <c r="D22" s="213"/>
      <c r="E22" s="213"/>
      <c r="F22" s="213"/>
      <c r="G22" s="213"/>
      <c r="H22" s="213"/>
      <c r="I22" s="139" t="str">
        <f t="shared" si="0"/>
        <v/>
      </c>
      <c r="J22" s="215"/>
      <c r="K22" s="216"/>
      <c r="L22" s="217"/>
      <c r="M22" s="217"/>
      <c r="N22" s="217"/>
      <c r="O22" s="218"/>
      <c r="P22" s="2"/>
      <c r="Q22" s="2"/>
      <c r="R22" s="2"/>
      <c r="S22" s="55" t="b">
        <v>0</v>
      </c>
      <c r="T22" s="55" t="b">
        <v>0</v>
      </c>
      <c r="U22" s="2"/>
      <c r="V22" s="2"/>
    </row>
    <row r="23" spans="1:24" ht="36" customHeight="1" x14ac:dyDescent="0.15">
      <c r="A23" s="129" t="s">
        <v>117</v>
      </c>
      <c r="B23" s="195" t="s">
        <v>136</v>
      </c>
      <c r="C23" s="196"/>
      <c r="D23" s="196"/>
      <c r="E23" s="196"/>
      <c r="F23" s="196"/>
      <c r="G23" s="196"/>
      <c r="H23" s="196"/>
      <c r="I23" s="196"/>
      <c r="J23" s="197" t="str">
        <f>IF(M24="","指定番号を入力してください","")</f>
        <v>指定番号を入力してください</v>
      </c>
      <c r="K23" s="198"/>
      <c r="L23" s="198"/>
      <c r="M23" s="198"/>
      <c r="N23" s="198"/>
      <c r="O23" s="199"/>
      <c r="P23" s="2"/>
      <c r="Q23" s="2"/>
      <c r="R23" s="2"/>
      <c r="S23" s="130" t="b">
        <v>0</v>
      </c>
      <c r="T23" s="130" t="b">
        <v>1</v>
      </c>
      <c r="U23" s="2"/>
      <c r="V23" s="2"/>
    </row>
    <row r="24" spans="1:24" ht="45" customHeight="1" x14ac:dyDescent="0.15">
      <c r="A24" s="158" t="s">
        <v>31</v>
      </c>
      <c r="B24" s="205"/>
      <c r="C24" s="206"/>
      <c r="D24" s="206"/>
      <c r="E24" s="206"/>
      <c r="F24" s="206"/>
      <c r="G24" s="206"/>
      <c r="H24" s="206"/>
      <c r="I24" s="206"/>
      <c r="J24" s="206"/>
      <c r="K24" s="200" t="s">
        <v>134</v>
      </c>
      <c r="L24" s="201"/>
      <c r="M24" s="202"/>
      <c r="N24" s="203"/>
      <c r="O24" s="204"/>
      <c r="P24" s="2"/>
      <c r="Q24" s="2"/>
      <c r="R24" s="2"/>
      <c r="S24" s="130"/>
      <c r="T24" s="2"/>
      <c r="U24" s="2"/>
      <c r="V24" s="2"/>
    </row>
    <row r="25" spans="1:24" ht="18" customHeight="1" x14ac:dyDescent="0.15">
      <c r="A25" s="179" t="s">
        <v>32</v>
      </c>
      <c r="B25" s="182" t="s">
        <v>33</v>
      </c>
      <c r="C25" s="183"/>
      <c r="D25" s="184"/>
      <c r="E25" s="185"/>
      <c r="F25" s="186"/>
      <c r="G25" s="56"/>
      <c r="H25" s="56"/>
      <c r="I25" s="56"/>
      <c r="J25" s="56"/>
      <c r="K25" s="56"/>
      <c r="L25" s="56"/>
      <c r="M25" s="56"/>
      <c r="N25" s="56"/>
      <c r="O25" s="159"/>
      <c r="P25" s="2"/>
      <c r="Q25" s="2"/>
      <c r="R25" s="2"/>
      <c r="S25" s="2"/>
      <c r="T25" s="2"/>
      <c r="U25" s="2"/>
      <c r="V25" s="2"/>
    </row>
    <row r="26" spans="1:24" s="59" customFormat="1" ht="18" customHeight="1" x14ac:dyDescent="0.15">
      <c r="A26" s="180"/>
      <c r="B26" s="182" t="s">
        <v>21</v>
      </c>
      <c r="C26" s="183"/>
      <c r="D26" s="184"/>
      <c r="E26" s="187"/>
      <c r="F26" s="187"/>
      <c r="G26" s="187"/>
      <c r="H26" s="187"/>
      <c r="I26" s="187"/>
      <c r="J26" s="187"/>
      <c r="K26" s="187"/>
      <c r="L26" s="187"/>
      <c r="M26" s="187"/>
      <c r="N26" s="187"/>
      <c r="O26" s="188"/>
      <c r="P26" s="57"/>
      <c r="Q26" s="2"/>
      <c r="R26" s="58"/>
      <c r="S26" s="58"/>
      <c r="T26" s="58"/>
      <c r="U26" s="58"/>
      <c r="V26" s="58"/>
      <c r="W26" s="58"/>
      <c r="X26" s="58"/>
    </row>
    <row r="27" spans="1:24" ht="18" customHeight="1" x14ac:dyDescent="0.15">
      <c r="A27" s="181"/>
      <c r="B27" s="182" t="s">
        <v>34</v>
      </c>
      <c r="C27" s="183"/>
      <c r="D27" s="189"/>
      <c r="E27" s="190"/>
      <c r="F27" s="190"/>
      <c r="G27" s="191"/>
      <c r="H27" s="60"/>
      <c r="I27" s="60"/>
      <c r="J27" s="60"/>
      <c r="K27" s="60"/>
      <c r="L27" s="60"/>
      <c r="M27" s="60"/>
      <c r="N27" s="60"/>
      <c r="O27" s="61"/>
      <c r="P27" s="2"/>
      <c r="Q27" s="2"/>
      <c r="R27" s="2"/>
      <c r="S27" s="2"/>
      <c r="T27" s="2"/>
      <c r="U27" s="2"/>
      <c r="V27" s="2"/>
    </row>
    <row r="28" spans="1:24" ht="18" customHeight="1" x14ac:dyDescent="0.15">
      <c r="A28" s="62" t="s">
        <v>35</v>
      </c>
      <c r="B28" s="192"/>
      <c r="C28" s="193"/>
      <c r="D28" s="193"/>
      <c r="E28" s="193"/>
      <c r="F28" s="193"/>
      <c r="G28" s="193"/>
      <c r="H28" s="193"/>
      <c r="I28" s="193"/>
      <c r="J28" s="193"/>
      <c r="K28" s="193"/>
      <c r="L28" s="193"/>
      <c r="M28" s="193"/>
      <c r="N28" s="193"/>
      <c r="O28" s="194"/>
      <c r="P28" s="2"/>
      <c r="Q28" s="2"/>
      <c r="R28" s="2"/>
      <c r="S28" s="2"/>
      <c r="T28" s="2"/>
      <c r="U28" s="2"/>
      <c r="V28" s="2"/>
    </row>
    <row r="29" spans="1:24" ht="18" customHeight="1" x14ac:dyDescent="0.15">
      <c r="A29" s="63" t="s">
        <v>118</v>
      </c>
      <c r="B29" s="169"/>
      <c r="C29" s="170"/>
      <c r="D29" s="54" t="s">
        <v>17</v>
      </c>
      <c r="E29" s="64"/>
      <c r="F29" s="54" t="s">
        <v>18</v>
      </c>
      <c r="G29" s="64"/>
      <c r="H29" s="65" t="s">
        <v>36</v>
      </c>
      <c r="I29" s="171" t="str">
        <f>IF(B29="","契約日を入力してください。",IF(E29="","契約日を入力してください。",IF(G29="","契約日を入力してください。","")))</f>
        <v>契約日を入力してください。</v>
      </c>
      <c r="J29" s="172"/>
      <c r="K29" s="172"/>
      <c r="L29" s="172"/>
      <c r="M29" s="172"/>
      <c r="N29" s="172"/>
      <c r="O29" s="173"/>
      <c r="P29" s="66"/>
      <c r="Q29" s="2"/>
      <c r="R29" s="2"/>
      <c r="S29" s="2"/>
      <c r="T29" s="2"/>
      <c r="U29" s="2"/>
      <c r="V29" s="2"/>
    </row>
    <row r="30" spans="1:24" ht="18" customHeight="1" x14ac:dyDescent="0.15">
      <c r="A30" s="63" t="s">
        <v>37</v>
      </c>
      <c r="B30" s="169"/>
      <c r="C30" s="170"/>
      <c r="D30" s="54" t="s">
        <v>17</v>
      </c>
      <c r="E30" s="64"/>
      <c r="F30" s="54" t="s">
        <v>18</v>
      </c>
      <c r="G30" s="64"/>
      <c r="H30" s="65" t="s">
        <v>36</v>
      </c>
      <c r="I30" s="171"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2"/>
      <c r="K30" s="172"/>
      <c r="L30" s="172"/>
      <c r="M30" s="172"/>
      <c r="N30" s="172"/>
      <c r="O30" s="173"/>
      <c r="P30" s="66"/>
      <c r="Q30" s="2"/>
      <c r="R30" s="2"/>
      <c r="S30" s="2"/>
      <c r="T30" s="2"/>
      <c r="U30" s="2"/>
      <c r="V30" s="2"/>
    </row>
    <row r="31" spans="1:24" ht="18" customHeight="1" x14ac:dyDescent="0.15">
      <c r="A31" s="63" t="s">
        <v>38</v>
      </c>
      <c r="B31" s="169"/>
      <c r="C31" s="170"/>
      <c r="D31" s="54" t="s">
        <v>17</v>
      </c>
      <c r="E31" s="64"/>
      <c r="F31" s="54" t="s">
        <v>18</v>
      </c>
      <c r="G31" s="64"/>
      <c r="H31" s="65" t="s">
        <v>36</v>
      </c>
      <c r="I31" s="171"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2"/>
      <c r="K31" s="172"/>
      <c r="L31" s="172"/>
      <c r="M31" s="172"/>
      <c r="N31" s="172"/>
      <c r="O31" s="173"/>
      <c r="P31" s="66"/>
      <c r="Q31" s="66"/>
      <c r="R31" s="2"/>
      <c r="S31" s="2"/>
      <c r="T31" s="2"/>
      <c r="U31" s="2"/>
      <c r="V31" s="2"/>
    </row>
    <row r="32" spans="1:24" ht="18" customHeight="1" x14ac:dyDescent="0.15">
      <c r="A32" s="63" t="s">
        <v>39</v>
      </c>
      <c r="B32" s="169"/>
      <c r="C32" s="170"/>
      <c r="D32" s="67" t="s">
        <v>40</v>
      </c>
      <c r="E32" s="64"/>
      <c r="F32" s="67" t="s">
        <v>41</v>
      </c>
      <c r="G32" s="64"/>
      <c r="H32" s="68" t="s">
        <v>42</v>
      </c>
      <c r="I32" s="171"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2"/>
      <c r="K32" s="172"/>
      <c r="L32" s="172"/>
      <c r="M32" s="172"/>
      <c r="N32" s="172"/>
      <c r="O32" s="173"/>
      <c r="P32" s="66"/>
      <c r="Q32" s="66"/>
      <c r="R32" s="2"/>
      <c r="S32" s="2"/>
      <c r="T32" s="2"/>
      <c r="U32" s="2"/>
      <c r="V32" s="2"/>
    </row>
    <row r="33" spans="1:24" ht="18" customHeight="1" x14ac:dyDescent="0.15">
      <c r="A33" s="63" t="s">
        <v>43</v>
      </c>
      <c r="B33" s="169"/>
      <c r="C33" s="170"/>
      <c r="D33" s="54" t="s">
        <v>17</v>
      </c>
      <c r="E33" s="64"/>
      <c r="F33" s="54" t="s">
        <v>18</v>
      </c>
      <c r="G33" s="64"/>
      <c r="H33" s="65" t="s">
        <v>36</v>
      </c>
      <c r="I33" s="171"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2"/>
      <c r="K33" s="172"/>
      <c r="L33" s="172"/>
      <c r="M33" s="172"/>
      <c r="N33" s="172"/>
      <c r="O33" s="173"/>
      <c r="P33" s="66"/>
      <c r="Q33" s="2"/>
      <c r="R33" s="2"/>
      <c r="S33" s="2"/>
      <c r="T33" s="2"/>
      <c r="U33" s="2"/>
      <c r="V33" s="2"/>
    </row>
    <row r="34" spans="1:24" ht="18" customHeight="1" x14ac:dyDescent="0.15">
      <c r="A34" s="63" t="s">
        <v>119</v>
      </c>
      <c r="B34" s="169"/>
      <c r="C34" s="170"/>
      <c r="D34" s="54" t="s">
        <v>17</v>
      </c>
      <c r="E34" s="64"/>
      <c r="F34" s="54" t="s">
        <v>18</v>
      </c>
      <c r="G34" s="64"/>
      <c r="H34" s="65" t="s">
        <v>36</v>
      </c>
      <c r="I34" s="171" t="str">
        <f>IF(B34="","訪問調査日を入力してください。",IF(E34="","訪問調査日を入力してください。",IF(G34="","訪問調査日を入力してください。","")))</f>
        <v>訪問調査日を入力してください。</v>
      </c>
      <c r="J34" s="172"/>
      <c r="K34" s="172"/>
      <c r="L34" s="172"/>
      <c r="M34" s="172"/>
      <c r="N34" s="172"/>
      <c r="O34" s="173"/>
      <c r="P34" s="66"/>
      <c r="Q34" s="2"/>
      <c r="R34" s="2"/>
      <c r="S34" s="2"/>
      <c r="T34" s="2"/>
      <c r="U34" s="2"/>
      <c r="V34" s="2"/>
    </row>
    <row r="35" spans="1:24" ht="18" customHeight="1" x14ac:dyDescent="0.15">
      <c r="A35" s="63" t="s">
        <v>120</v>
      </c>
      <c r="B35" s="169"/>
      <c r="C35" s="170"/>
      <c r="D35" s="54" t="s">
        <v>17</v>
      </c>
      <c r="E35" s="64"/>
      <c r="F35" s="54" t="s">
        <v>18</v>
      </c>
      <c r="G35" s="64"/>
      <c r="H35" s="65" t="s">
        <v>36</v>
      </c>
      <c r="I35" s="171"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2"/>
      <c r="K35" s="172"/>
      <c r="L35" s="172"/>
      <c r="M35" s="172"/>
      <c r="N35" s="172"/>
      <c r="O35" s="173"/>
      <c r="P35" s="66"/>
      <c r="Q35" s="2"/>
      <c r="R35" s="2"/>
      <c r="S35" s="2"/>
      <c r="T35" s="2"/>
      <c r="U35" s="2"/>
      <c r="V35" s="2"/>
    </row>
    <row r="36" spans="1:24" ht="111" customHeight="1" x14ac:dyDescent="0.15">
      <c r="A36" s="69" t="s">
        <v>121</v>
      </c>
      <c r="B36" s="174"/>
      <c r="C36" s="175"/>
      <c r="D36" s="175"/>
      <c r="E36" s="175"/>
      <c r="F36" s="175"/>
      <c r="G36" s="175"/>
      <c r="H36" s="175"/>
      <c r="I36" s="175"/>
      <c r="J36" s="175"/>
      <c r="K36" s="175"/>
      <c r="L36" s="175"/>
      <c r="M36" s="175"/>
      <c r="N36" s="175"/>
      <c r="O36" s="176"/>
      <c r="P36" s="2" t="str">
        <f>IF(LEN(B36)=0,"",IF(256-LEN(B36)&gt;0,"残り" &amp; 256-LEN(B36) &amp; "文字",IF(256-LEN(B36)=0,"","文字数がオーバーしています")))</f>
        <v/>
      </c>
      <c r="Q36" s="2"/>
      <c r="R36" s="2"/>
      <c r="S36" s="2"/>
      <c r="T36" s="2"/>
      <c r="U36" s="2"/>
      <c r="V36" s="2"/>
    </row>
    <row r="38" spans="1:24" ht="57" customHeight="1" x14ac:dyDescent="0.15">
      <c r="B38" s="177" t="s">
        <v>122</v>
      </c>
      <c r="C38" s="177"/>
      <c r="D38" s="177"/>
      <c r="E38" s="177"/>
      <c r="F38" s="177"/>
      <c r="G38" s="177"/>
      <c r="H38" s="177"/>
      <c r="I38" s="177"/>
      <c r="J38" s="177"/>
      <c r="K38" s="177"/>
      <c r="L38" s="177"/>
      <c r="M38" s="177"/>
      <c r="N38" s="177"/>
      <c r="O38" s="177"/>
      <c r="P38" s="70"/>
      <c r="Q38" s="70"/>
      <c r="R38" s="70"/>
    </row>
    <row r="40" spans="1:24" s="59" customFormat="1" x14ac:dyDescent="0.15">
      <c r="J40" s="39"/>
      <c r="K40" s="59" t="s">
        <v>40</v>
      </c>
      <c r="L40" s="39"/>
      <c r="M40" s="59" t="s">
        <v>44</v>
      </c>
      <c r="N40" s="39"/>
      <c r="O40" s="59" t="s">
        <v>45</v>
      </c>
      <c r="Q40"/>
      <c r="R40" s="58"/>
      <c r="S40" s="58"/>
      <c r="T40" s="58"/>
      <c r="U40" s="58"/>
      <c r="V40" s="58"/>
      <c r="W40" s="58"/>
      <c r="X40" s="58"/>
    </row>
    <row r="41" spans="1:24" s="59" customFormat="1" ht="13.5" customHeight="1" x14ac:dyDescent="0.15">
      <c r="Q41" s="144"/>
    </row>
    <row r="42" spans="1:24" ht="18" customHeight="1" x14ac:dyDescent="0.15">
      <c r="B42" s="43"/>
      <c r="C42" s="43"/>
      <c r="D42" s="43"/>
      <c r="E42" s="43"/>
      <c r="F42" s="43"/>
      <c r="G42" s="43"/>
      <c r="H42" s="43" t="s">
        <v>46</v>
      </c>
      <c r="I42" s="178"/>
      <c r="J42" s="178"/>
      <c r="K42" s="178"/>
      <c r="L42" s="178"/>
      <c r="M42" s="178"/>
      <c r="N42" s="178"/>
      <c r="O42" s="71" t="s">
        <v>47</v>
      </c>
    </row>
    <row r="44" spans="1:24" x14ac:dyDescent="0.15">
      <c r="H44" s="43" t="s">
        <v>48</v>
      </c>
      <c r="I44" s="166" t="s">
        <v>141</v>
      </c>
      <c r="J44" s="167"/>
      <c r="K44" s="167"/>
      <c r="L44" s="167"/>
      <c r="M44" s="167"/>
      <c r="N44" s="167"/>
      <c r="O44" s="168"/>
    </row>
  </sheetData>
  <sheetProtection algorithmName="SHA-512" hashValue="A2lQAfGpG1Pe1fdT6qYf6/Hey4B1lvMQ18beSGptS8Zd/9PolR/vZrO/0KbIclls7j44hF3y9IaVg3LhPB8xTw==" saltValue="YGvXo2T+7048SqgOklxrbA==" spinCount="100000" sheet="1" objects="1" scenarios="1" formatCells="0"/>
  <mergeCells count="55">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9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〔事業者の理念・方針、期待する職員像：訪問介護〕</v>
      </c>
      <c r="D1" s="141" t="s">
        <v>140</v>
      </c>
    </row>
    <row r="2" spans="1:6" x14ac:dyDescent="0.15">
      <c r="B2" s="136"/>
      <c r="C2" s="6"/>
      <c r="D2" s="6" t="str">
        <f>"《事業所名： " &amp; 評価結果報告書!B24 &amp; "》"</f>
        <v>《事業所名： 》</v>
      </c>
    </row>
    <row r="3" spans="1:6" ht="19.5" customHeight="1" x14ac:dyDescent="0.15">
      <c r="A3" s="133">
        <v>1</v>
      </c>
      <c r="B3" s="234" t="s">
        <v>104</v>
      </c>
      <c r="C3" s="235"/>
      <c r="D3" s="236"/>
      <c r="F3" s="137" t="s">
        <v>109</v>
      </c>
    </row>
    <row r="4" spans="1:6" ht="45" customHeight="1" x14ac:dyDescent="0.15">
      <c r="A4" s="134"/>
      <c r="B4" s="138" t="s">
        <v>110</v>
      </c>
      <c r="C4" s="232" t="str">
        <f>IF(B5="", "必ず入力してください", "")</f>
        <v>必ず入力してください</v>
      </c>
      <c r="D4" s="233"/>
      <c r="F4" s="137" t="s">
        <v>109</v>
      </c>
    </row>
    <row r="5" spans="1:6" ht="200.1" customHeight="1" x14ac:dyDescent="0.15">
      <c r="A5" s="134"/>
      <c r="B5" s="237"/>
      <c r="C5" s="238"/>
      <c r="D5" s="239"/>
      <c r="E5" s="2" t="str">
        <f>IF(LEN(B5)=0,"",IF(512-LEN(B5)&gt;0,"残り" &amp; 512-LEN(B5) &amp; "文字",IF(512-LEN(B5)=0,"","文字数がオーバーしています")))</f>
        <v/>
      </c>
      <c r="F5" s="137">
        <v>110</v>
      </c>
    </row>
    <row r="6" spans="1:6" ht="19.5" customHeight="1" x14ac:dyDescent="0.15">
      <c r="A6" s="133">
        <v>2</v>
      </c>
      <c r="B6" s="240" t="s">
        <v>105</v>
      </c>
      <c r="C6" s="241"/>
      <c r="D6" s="242"/>
      <c r="F6" s="137" t="s">
        <v>109</v>
      </c>
    </row>
    <row r="7" spans="1:6" ht="18" customHeight="1" x14ac:dyDescent="0.15">
      <c r="A7" s="134"/>
      <c r="B7" s="138" t="s">
        <v>106</v>
      </c>
      <c r="C7" s="232" t="str">
        <f>IF(B8="", "必ず入力してください", "")</f>
        <v>必ず入力してください</v>
      </c>
      <c r="D7" s="233"/>
      <c r="F7" s="137" t="s">
        <v>109</v>
      </c>
    </row>
    <row r="8" spans="1:6" ht="200.1" customHeight="1" x14ac:dyDescent="0.15">
      <c r="A8" s="134"/>
      <c r="B8" s="243"/>
      <c r="C8" s="244"/>
      <c r="D8" s="245"/>
      <c r="E8" s="2" t="str">
        <f>IF(LEN(B8)=0,"",IF(512-LEN(B8)&gt;0,"残り" &amp; 512-LEN(B8) &amp; "文字",IF(512-LEN(B8)=0,"","文字数がオーバーしています")))</f>
        <v/>
      </c>
      <c r="F8" s="137">
        <v>210</v>
      </c>
    </row>
    <row r="9" spans="1:6" ht="18" customHeight="1" x14ac:dyDescent="0.15">
      <c r="A9" s="134"/>
      <c r="B9" s="138" t="s">
        <v>107</v>
      </c>
      <c r="C9" s="232" t="str">
        <f>IF(B10="", "必ず入力してください", "")</f>
        <v>必ず入力してください</v>
      </c>
      <c r="D9" s="233"/>
      <c r="F9" s="137" t="s">
        <v>109</v>
      </c>
    </row>
    <row r="10" spans="1:6" ht="200.1" customHeight="1" x14ac:dyDescent="0.15">
      <c r="A10" s="135"/>
      <c r="B10" s="229"/>
      <c r="C10" s="230"/>
      <c r="D10" s="231"/>
      <c r="E10" s="2" t="str">
        <f>IF(LEN(B10)=0,"",IF(512-LEN(B10)&gt;0,"残り" &amp; 512-LEN(B10) &amp; "文字",IF(512-LEN(B10)=0,"","文字数がオーバーしています")))</f>
        <v/>
      </c>
      <c r="F10" s="137">
        <v>220</v>
      </c>
    </row>
  </sheetData>
  <sheetProtection algorithmName="SHA-512" hashValue="YBDcIHTPg1bgeybnL0kkM++ombKsONxGflMkqeL88mvdjKdEXBUE5eev80HSMXp3XzOXxevRtq89yK19McamXg==" saltValue="D90/e4AkaqXBHxQ3p4dnyQ=="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36"/>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1"/>
  </cols>
  <sheetData>
    <row r="1" spans="1:20" ht="18" customHeight="1" x14ac:dyDescent="0.15">
      <c r="A1" s="5" t="str">
        <f>"〔利用者調査" &amp;  IF(K1="","","( " &amp; K1 &amp; " )")  &amp; "：" &amp; 評価結果報告書!B23 &amp; "〕"</f>
        <v>〔利用者調査：訪問介護〕</v>
      </c>
      <c r="B1"/>
      <c r="I1" s="2"/>
      <c r="J1" s="141" t="s">
        <v>140</v>
      </c>
      <c r="K1" s="7"/>
      <c r="L1" s="7">
        <v>0</v>
      </c>
      <c r="M1" s="131"/>
      <c r="N1" s="128" t="s">
        <v>139</v>
      </c>
    </row>
    <row r="2" spans="1:20" ht="18" customHeight="1" x14ac:dyDescent="0.15">
      <c r="A2" s="252" t="str">
        <f>"　《事業所名： " &amp; 評価結果報告書!B24 &amp; "》"</f>
        <v>　《事業所名： 》</v>
      </c>
      <c r="B2" s="252"/>
      <c r="C2" s="252"/>
      <c r="D2" s="252"/>
      <c r="E2" s="252"/>
      <c r="F2" s="252"/>
      <c r="G2" s="252"/>
      <c r="H2" s="252"/>
      <c r="I2" s="252"/>
      <c r="J2" s="252"/>
    </row>
    <row r="3" spans="1:20" ht="75" customHeight="1" x14ac:dyDescent="0.15">
      <c r="A3" s="155"/>
      <c r="B3" s="16"/>
      <c r="C3" s="262" t="s">
        <v>7</v>
      </c>
      <c r="D3" s="263"/>
      <c r="E3" s="174"/>
      <c r="F3" s="175"/>
      <c r="G3" s="175"/>
      <c r="H3" s="175"/>
      <c r="I3" s="175"/>
      <c r="J3" s="176"/>
      <c r="K3" s="2" t="str">
        <f>IF(LEN(E3)=0,"",IF(128-LEN(E3)&gt;0,"残り" &amp; 128-LEN(E3) &amp; "文字",IF(128-LEN(E3)=0,"","文字数がオーバーしています")))</f>
        <v/>
      </c>
    </row>
    <row r="4" spans="1:20" ht="75" customHeight="1" x14ac:dyDescent="0.15">
      <c r="A4" s="9"/>
      <c r="B4" s="31"/>
      <c r="C4" s="262" t="s">
        <v>8</v>
      </c>
      <c r="D4" s="263"/>
      <c r="E4" s="259"/>
      <c r="F4" s="260"/>
      <c r="G4" s="260"/>
      <c r="H4" s="260"/>
      <c r="I4" s="260"/>
      <c r="J4" s="261"/>
      <c r="K4" s="2" t="str">
        <f>IF(LEN(E4)=0,"",IF(128-LEN(E4)&gt;0,"残り" &amp; 128-LEN(E4) &amp; "文字",IF(128-LEN(E4)=0,"","文字数がオーバーしています")))</f>
        <v/>
      </c>
    </row>
    <row r="5" spans="1:20" ht="13.5" customHeight="1" x14ac:dyDescent="0.15">
      <c r="A5" s="8"/>
      <c r="C5" t="s">
        <v>71</v>
      </c>
      <c r="E5" s="10"/>
      <c r="F5" s="10"/>
      <c r="G5" s="264"/>
      <c r="H5" s="265"/>
      <c r="I5" s="266"/>
      <c r="M5" s="131"/>
    </row>
    <row r="6" spans="1:20" ht="13.5" customHeight="1" x14ac:dyDescent="0.15">
      <c r="A6" s="8"/>
      <c r="B6" s="32"/>
      <c r="C6" s="33" t="s">
        <v>72</v>
      </c>
      <c r="E6" s="10"/>
      <c r="F6" s="10"/>
      <c r="G6" s="264"/>
      <c r="H6" s="265"/>
      <c r="I6" s="266"/>
    </row>
    <row r="7" spans="1:20" ht="13.5" customHeight="1" x14ac:dyDescent="0.15">
      <c r="A7" s="8"/>
      <c r="B7" s="32"/>
      <c r="C7" s="33" t="s">
        <v>73</v>
      </c>
      <c r="E7" s="10"/>
      <c r="F7" s="10"/>
      <c r="G7" s="264"/>
      <c r="H7" s="265"/>
      <c r="I7" s="266"/>
    </row>
    <row r="8" spans="1:20" ht="13.5" customHeight="1" x14ac:dyDescent="0.15">
      <c r="A8" s="8"/>
      <c r="B8" s="32"/>
      <c r="C8" s="33" t="s">
        <v>74</v>
      </c>
      <c r="E8" s="10"/>
      <c r="F8" s="10"/>
      <c r="G8" s="267">
        <f>IF(G5="",0,IF(G5=0,0,IF(G7="",0,ROUND(G7/G5*100,1))))</f>
        <v>0</v>
      </c>
      <c r="H8" s="268"/>
      <c r="I8" s="269"/>
    </row>
    <row r="9" spans="1:20" ht="18" customHeight="1" x14ac:dyDescent="0.15">
      <c r="A9" s="11" t="s">
        <v>9</v>
      </c>
      <c r="E9" s="13"/>
      <c r="F9" s="13"/>
      <c r="G9" s="14"/>
      <c r="H9" s="14"/>
      <c r="I9" s="14"/>
      <c r="J9" s="14"/>
    </row>
    <row r="10" spans="1:20" ht="140.25" customHeight="1" x14ac:dyDescent="0.15">
      <c r="A10" s="15"/>
      <c r="B10" s="174"/>
      <c r="C10" s="175"/>
      <c r="D10" s="175"/>
      <c r="E10" s="175"/>
      <c r="F10" s="175"/>
      <c r="G10" s="175"/>
      <c r="H10" s="175"/>
      <c r="I10" s="175"/>
      <c r="J10" s="176"/>
      <c r="K10" s="2" t="str">
        <f>IF(LEN(B10)=0,"",IF(512-LEN(B10)&gt;0,"残り" &amp; 512-LEN(B10) &amp; "文字",IF(512-LEN(B10)=0,"","文字数がオーバーしています")))</f>
        <v/>
      </c>
    </row>
    <row r="11" spans="1:20" ht="21.75" customHeight="1" x14ac:dyDescent="0.15">
      <c r="A11" s="12"/>
      <c r="B11" s="34"/>
      <c r="C11" s="34"/>
      <c r="D11" s="34"/>
      <c r="E11" s="34"/>
      <c r="F11" s="34"/>
      <c r="G11" s="34"/>
      <c r="H11" s="34"/>
      <c r="I11" s="34"/>
      <c r="J11" s="34"/>
    </row>
    <row r="12" spans="1:20" ht="18" customHeight="1" x14ac:dyDescent="0.15">
      <c r="A12" s="11" t="s">
        <v>10</v>
      </c>
      <c r="E12" s="13"/>
      <c r="F12" s="13"/>
      <c r="G12" s="143"/>
      <c r="H12" s="14"/>
      <c r="I12" s="14"/>
      <c r="J12" s="142" t="str">
        <f>IF(OR(AND(S35&lt;&gt;1,K35&lt;&gt;G7), AND(S33&lt;&gt;1,K33&lt;&gt;G7), AND(S31&lt;&gt;1,K31&lt;&gt;G7), AND(S29&lt;&gt;1,K29&lt;&gt;G7), AND(S27&lt;&gt;1,K27&lt;&gt;G7), AND(S25&lt;&gt;1,K25&lt;&gt;G7), AND(S23&lt;&gt;1,K23&lt;&gt;G7), AND(S21&lt;&gt;1,K21&lt;&gt;G7), AND(S19&lt;&gt;1,K19&lt;&gt;G7), AND(S17&lt;&gt;1,K17&lt;&gt;G7), AND(S15&lt;&gt;1,K15&lt;&gt;G7)), "実数の合計が有効回答者数と一致しない共通評価項目があります", IF(OR(B36="", B34="", B32="", B30="", B28="", B26="", B24="", B22="", B20="", B18="", B16=""), "コメント欄を必ず入力してください", ""))</f>
        <v>コメント欄を必ず入力してください</v>
      </c>
    </row>
    <row r="13" spans="1:20" ht="27.75" customHeight="1" x14ac:dyDescent="0.15">
      <c r="A13" s="246"/>
      <c r="B13" s="256" t="s">
        <v>11</v>
      </c>
      <c r="C13" s="257"/>
      <c r="D13" s="257"/>
      <c r="E13" s="257"/>
      <c r="F13" s="258"/>
      <c r="G13" s="210" t="s">
        <v>1</v>
      </c>
      <c r="H13" s="211"/>
      <c r="I13" s="211"/>
      <c r="J13" s="212"/>
    </row>
    <row r="14" spans="1:20" ht="22.5" customHeight="1" x14ac:dyDescent="0.15">
      <c r="A14" s="246"/>
      <c r="B14" s="253" t="s">
        <v>14</v>
      </c>
      <c r="C14" s="254"/>
      <c r="D14" s="254"/>
      <c r="E14" s="254"/>
      <c r="F14" s="255"/>
      <c r="G14" s="30" t="s">
        <v>12</v>
      </c>
      <c r="H14" s="35" t="s">
        <v>15</v>
      </c>
      <c r="I14" s="17" t="s">
        <v>16</v>
      </c>
      <c r="J14" s="35" t="s">
        <v>13</v>
      </c>
      <c r="K14" t="s">
        <v>70</v>
      </c>
    </row>
    <row r="15" spans="1:20" ht="56.25" customHeight="1" x14ac:dyDescent="0.15">
      <c r="A15" s="246"/>
      <c r="B15" s="250" t="s">
        <v>142</v>
      </c>
      <c r="C15" s="251"/>
      <c r="D15" s="251"/>
      <c r="E15" s="251"/>
      <c r="F15" s="251"/>
      <c r="G15" s="36"/>
      <c r="H15" s="36"/>
      <c r="I15" s="36"/>
      <c r="J15" s="36"/>
      <c r="K15">
        <f>SUM(G15:J15)</f>
        <v>0</v>
      </c>
      <c r="S15" s="131">
        <v>0</v>
      </c>
      <c r="T15" s="131">
        <v>1</v>
      </c>
    </row>
    <row r="16" spans="1:20" ht="60" customHeight="1" x14ac:dyDescent="0.15">
      <c r="A16" s="246"/>
      <c r="B16" s="247"/>
      <c r="C16" s="248"/>
      <c r="D16" s="248"/>
      <c r="E16" s="248"/>
      <c r="F16" s="248"/>
      <c r="G16" s="248"/>
      <c r="H16" s="248"/>
      <c r="I16" s="248"/>
      <c r="J16" s="249"/>
      <c r="K16" s="2" t="str">
        <f>IF(LEN(B16)=0,"",IF(256-LEN(B16)&gt;0,"残り" &amp; 256-LEN(B16) &amp; "文字",IF(256-LEN(B16)=0,"","文字数がオーバーしています")))</f>
        <v/>
      </c>
      <c r="T16" s="131">
        <v>1</v>
      </c>
    </row>
    <row r="17" spans="1:20" ht="56.25" customHeight="1" x14ac:dyDescent="0.15">
      <c r="A17" s="246"/>
      <c r="B17" s="250" t="s">
        <v>143</v>
      </c>
      <c r="C17" s="251"/>
      <c r="D17" s="251"/>
      <c r="E17" s="251"/>
      <c r="F17" s="251"/>
      <c r="G17" s="36"/>
      <c r="H17" s="36"/>
      <c r="I17" s="36"/>
      <c r="J17" s="36"/>
      <c r="K17">
        <f>SUM(G17:J17)</f>
        <v>0</v>
      </c>
      <c r="S17" s="131">
        <v>0</v>
      </c>
      <c r="T17" s="131">
        <v>2</v>
      </c>
    </row>
    <row r="18" spans="1:20" ht="60" customHeight="1" x14ac:dyDescent="0.15">
      <c r="A18" s="246"/>
      <c r="B18" s="247"/>
      <c r="C18" s="248"/>
      <c r="D18" s="248"/>
      <c r="E18" s="248"/>
      <c r="F18" s="248"/>
      <c r="G18" s="248"/>
      <c r="H18" s="248"/>
      <c r="I18" s="248"/>
      <c r="J18" s="249"/>
      <c r="K18" s="2" t="str">
        <f>IF(LEN(B18)=0,"",IF(256-LEN(B18)&gt;0,"残り" &amp; 256-LEN(B18) &amp; "文字",IF(256-LEN(B18)=0,"","文字数がオーバーしています")))</f>
        <v/>
      </c>
      <c r="T18" s="131">
        <v>2</v>
      </c>
    </row>
    <row r="19" spans="1:20" ht="56.25" customHeight="1" x14ac:dyDescent="0.15">
      <c r="A19" s="246"/>
      <c r="B19" s="250" t="s">
        <v>144</v>
      </c>
      <c r="C19" s="251"/>
      <c r="D19" s="251"/>
      <c r="E19" s="251"/>
      <c r="F19" s="251"/>
      <c r="G19" s="36"/>
      <c r="H19" s="36"/>
      <c r="I19" s="36"/>
      <c r="J19" s="36"/>
      <c r="K19">
        <f>SUM(G19:J19)</f>
        <v>0</v>
      </c>
      <c r="S19" s="131">
        <v>0</v>
      </c>
      <c r="T19" s="131">
        <v>3</v>
      </c>
    </row>
    <row r="20" spans="1:20" ht="60" customHeight="1" x14ac:dyDescent="0.15">
      <c r="A20" s="246"/>
      <c r="B20" s="247"/>
      <c r="C20" s="248"/>
      <c r="D20" s="248"/>
      <c r="E20" s="248"/>
      <c r="F20" s="248"/>
      <c r="G20" s="248"/>
      <c r="H20" s="248"/>
      <c r="I20" s="248"/>
      <c r="J20" s="249"/>
      <c r="K20" s="2" t="str">
        <f>IF(LEN(B20)=0,"",IF(256-LEN(B20)&gt;0,"残り" &amp; 256-LEN(B20) &amp; "文字",IF(256-LEN(B20)=0,"","文字数がオーバーしています")))</f>
        <v/>
      </c>
      <c r="T20" s="131">
        <v>3</v>
      </c>
    </row>
    <row r="21" spans="1:20" ht="56.25" customHeight="1" x14ac:dyDescent="0.15">
      <c r="A21" s="246"/>
      <c r="B21" s="250" t="s">
        <v>145</v>
      </c>
      <c r="C21" s="251"/>
      <c r="D21" s="251"/>
      <c r="E21" s="251"/>
      <c r="F21" s="251"/>
      <c r="G21" s="36"/>
      <c r="H21" s="36"/>
      <c r="I21" s="36"/>
      <c r="J21" s="36"/>
      <c r="K21">
        <f>SUM(G21:J21)</f>
        <v>0</v>
      </c>
      <c r="S21" s="131">
        <v>0</v>
      </c>
      <c r="T21" s="131">
        <v>4</v>
      </c>
    </row>
    <row r="22" spans="1:20" ht="60" customHeight="1" x14ac:dyDescent="0.15">
      <c r="A22" s="246"/>
      <c r="B22" s="247"/>
      <c r="C22" s="248"/>
      <c r="D22" s="248"/>
      <c r="E22" s="248"/>
      <c r="F22" s="248"/>
      <c r="G22" s="248"/>
      <c r="H22" s="248"/>
      <c r="I22" s="248"/>
      <c r="J22" s="249"/>
      <c r="K22" s="2" t="str">
        <f>IF(LEN(B22)=0,"",IF(256-LEN(B22)&gt;0,"残り" &amp; 256-LEN(B22) &amp; "文字",IF(256-LEN(B22)=0,"","文字数がオーバーしています")))</f>
        <v/>
      </c>
      <c r="T22" s="131">
        <v>4</v>
      </c>
    </row>
    <row r="23" spans="1:20" ht="56.25" customHeight="1" x14ac:dyDescent="0.15">
      <c r="A23" s="246"/>
      <c r="B23" s="250" t="s">
        <v>146</v>
      </c>
      <c r="C23" s="251"/>
      <c r="D23" s="251"/>
      <c r="E23" s="251"/>
      <c r="F23" s="251"/>
      <c r="G23" s="36"/>
      <c r="H23" s="36"/>
      <c r="I23" s="36"/>
      <c r="J23" s="36"/>
      <c r="K23">
        <f>SUM(G23:J23)</f>
        <v>0</v>
      </c>
      <c r="S23" s="131">
        <v>0</v>
      </c>
      <c r="T23" s="131">
        <v>5</v>
      </c>
    </row>
    <row r="24" spans="1:20" ht="60" customHeight="1" x14ac:dyDescent="0.15">
      <c r="A24" s="246"/>
      <c r="B24" s="247"/>
      <c r="C24" s="248"/>
      <c r="D24" s="248"/>
      <c r="E24" s="248"/>
      <c r="F24" s="248"/>
      <c r="G24" s="248"/>
      <c r="H24" s="248"/>
      <c r="I24" s="248"/>
      <c r="J24" s="249"/>
      <c r="K24" s="2" t="str">
        <f>IF(LEN(B24)=0,"",IF(256-LEN(B24)&gt;0,"残り" &amp; 256-LEN(B24) &amp; "文字",IF(256-LEN(B24)=0,"","文字数がオーバーしています")))</f>
        <v/>
      </c>
      <c r="T24" s="131">
        <v>5</v>
      </c>
    </row>
    <row r="25" spans="1:20" ht="56.25" customHeight="1" x14ac:dyDescent="0.15">
      <c r="A25" s="246"/>
      <c r="B25" s="250" t="s">
        <v>147</v>
      </c>
      <c r="C25" s="251"/>
      <c r="D25" s="251"/>
      <c r="E25" s="251"/>
      <c r="F25" s="251"/>
      <c r="G25" s="36"/>
      <c r="H25" s="36"/>
      <c r="I25" s="36"/>
      <c r="J25" s="36"/>
      <c r="K25">
        <f>SUM(G25:J25)</f>
        <v>0</v>
      </c>
      <c r="S25" s="131">
        <v>0</v>
      </c>
      <c r="T25" s="131">
        <v>6</v>
      </c>
    </row>
    <row r="26" spans="1:20" ht="60" customHeight="1" x14ac:dyDescent="0.15">
      <c r="A26" s="246"/>
      <c r="B26" s="247"/>
      <c r="C26" s="248"/>
      <c r="D26" s="248"/>
      <c r="E26" s="248"/>
      <c r="F26" s="248"/>
      <c r="G26" s="248"/>
      <c r="H26" s="248"/>
      <c r="I26" s="248"/>
      <c r="J26" s="249"/>
      <c r="K26" s="2" t="str">
        <f>IF(LEN(B26)=0,"",IF(256-LEN(B26)&gt;0,"残り" &amp; 256-LEN(B26) &amp; "文字",IF(256-LEN(B26)=0,"","文字数がオーバーしています")))</f>
        <v/>
      </c>
      <c r="T26" s="131">
        <v>6</v>
      </c>
    </row>
    <row r="27" spans="1:20" ht="56.25" customHeight="1" x14ac:dyDescent="0.15">
      <c r="A27" s="246"/>
      <c r="B27" s="250" t="s">
        <v>148</v>
      </c>
      <c r="C27" s="251"/>
      <c r="D27" s="251"/>
      <c r="E27" s="251"/>
      <c r="F27" s="251"/>
      <c r="G27" s="36"/>
      <c r="H27" s="36"/>
      <c r="I27" s="36"/>
      <c r="J27" s="36"/>
      <c r="K27">
        <f>SUM(G27:J27)</f>
        <v>0</v>
      </c>
      <c r="S27" s="131">
        <v>0</v>
      </c>
      <c r="T27" s="131">
        <v>7</v>
      </c>
    </row>
    <row r="28" spans="1:20" ht="60" customHeight="1" x14ac:dyDescent="0.15">
      <c r="A28" s="246"/>
      <c r="B28" s="247"/>
      <c r="C28" s="248"/>
      <c r="D28" s="248"/>
      <c r="E28" s="248"/>
      <c r="F28" s="248"/>
      <c r="G28" s="248"/>
      <c r="H28" s="248"/>
      <c r="I28" s="248"/>
      <c r="J28" s="249"/>
      <c r="K28" s="2" t="str">
        <f>IF(LEN(B28)=0,"",IF(256-LEN(B28)&gt;0,"残り" &amp; 256-LEN(B28) &amp; "文字",IF(256-LEN(B28)=0,"","文字数がオーバーしています")))</f>
        <v/>
      </c>
      <c r="T28" s="131">
        <v>7</v>
      </c>
    </row>
    <row r="29" spans="1:20" ht="56.25" customHeight="1" x14ac:dyDescent="0.15">
      <c r="A29" s="246"/>
      <c r="B29" s="250" t="s">
        <v>149</v>
      </c>
      <c r="C29" s="251"/>
      <c r="D29" s="251"/>
      <c r="E29" s="251"/>
      <c r="F29" s="251"/>
      <c r="G29" s="36"/>
      <c r="H29" s="36"/>
      <c r="I29" s="36"/>
      <c r="J29" s="36"/>
      <c r="K29">
        <f>SUM(G29:J29)</f>
        <v>0</v>
      </c>
      <c r="S29" s="131">
        <v>0</v>
      </c>
      <c r="T29" s="131">
        <v>8</v>
      </c>
    </row>
    <row r="30" spans="1:20" ht="60" customHeight="1" x14ac:dyDescent="0.15">
      <c r="A30" s="246"/>
      <c r="B30" s="247"/>
      <c r="C30" s="248"/>
      <c r="D30" s="248"/>
      <c r="E30" s="248"/>
      <c r="F30" s="248"/>
      <c r="G30" s="248"/>
      <c r="H30" s="248"/>
      <c r="I30" s="248"/>
      <c r="J30" s="249"/>
      <c r="K30" s="2" t="str">
        <f>IF(LEN(B30)=0,"",IF(256-LEN(B30)&gt;0,"残り" &amp; 256-LEN(B30) &amp; "文字",IF(256-LEN(B30)=0,"","文字数がオーバーしています")))</f>
        <v/>
      </c>
      <c r="T30" s="131">
        <v>8</v>
      </c>
    </row>
    <row r="31" spans="1:20" ht="56.25" customHeight="1" x14ac:dyDescent="0.15">
      <c r="A31" s="246"/>
      <c r="B31" s="250" t="s">
        <v>150</v>
      </c>
      <c r="C31" s="251"/>
      <c r="D31" s="251"/>
      <c r="E31" s="251"/>
      <c r="F31" s="251"/>
      <c r="G31" s="36"/>
      <c r="H31" s="36"/>
      <c r="I31" s="36"/>
      <c r="J31" s="36"/>
      <c r="K31">
        <f>SUM(G31:J31)</f>
        <v>0</v>
      </c>
      <c r="S31" s="131">
        <v>0</v>
      </c>
      <c r="T31" s="131">
        <v>9</v>
      </c>
    </row>
    <row r="32" spans="1:20" ht="60" customHeight="1" x14ac:dyDescent="0.15">
      <c r="A32" s="246"/>
      <c r="B32" s="247"/>
      <c r="C32" s="248"/>
      <c r="D32" s="248"/>
      <c r="E32" s="248"/>
      <c r="F32" s="248"/>
      <c r="G32" s="248"/>
      <c r="H32" s="248"/>
      <c r="I32" s="248"/>
      <c r="J32" s="249"/>
      <c r="K32" s="2" t="str">
        <f>IF(LEN(B32)=0,"",IF(256-LEN(B32)&gt;0,"残り" &amp; 256-LEN(B32) &amp; "文字",IF(256-LEN(B32)=0,"","文字数がオーバーしています")))</f>
        <v/>
      </c>
      <c r="T32" s="131">
        <v>9</v>
      </c>
    </row>
    <row r="33" spans="1:20" ht="56.25" customHeight="1" x14ac:dyDescent="0.15">
      <c r="A33" s="246"/>
      <c r="B33" s="250" t="s">
        <v>151</v>
      </c>
      <c r="C33" s="251"/>
      <c r="D33" s="251"/>
      <c r="E33" s="251"/>
      <c r="F33" s="251"/>
      <c r="G33" s="36"/>
      <c r="H33" s="36"/>
      <c r="I33" s="36"/>
      <c r="J33" s="36"/>
      <c r="K33">
        <f>SUM(G33:J33)</f>
        <v>0</v>
      </c>
      <c r="S33" s="131">
        <v>0</v>
      </c>
      <c r="T33" s="131">
        <v>10</v>
      </c>
    </row>
    <row r="34" spans="1:20" ht="60" customHeight="1" x14ac:dyDescent="0.15">
      <c r="A34" s="246"/>
      <c r="B34" s="247"/>
      <c r="C34" s="248"/>
      <c r="D34" s="248"/>
      <c r="E34" s="248"/>
      <c r="F34" s="248"/>
      <c r="G34" s="248"/>
      <c r="H34" s="248"/>
      <c r="I34" s="248"/>
      <c r="J34" s="249"/>
      <c r="K34" s="2" t="str">
        <f>IF(LEN(B34)=0,"",IF(256-LEN(B34)&gt;0,"残り" &amp; 256-LEN(B34) &amp; "文字",IF(256-LEN(B34)=0,"","文字数がオーバーしています")))</f>
        <v/>
      </c>
      <c r="T34" s="131">
        <v>10</v>
      </c>
    </row>
    <row r="35" spans="1:20" ht="56.25" customHeight="1" x14ac:dyDescent="0.15">
      <c r="A35" s="246"/>
      <c r="B35" s="250" t="s">
        <v>152</v>
      </c>
      <c r="C35" s="251"/>
      <c r="D35" s="251"/>
      <c r="E35" s="251"/>
      <c r="F35" s="251"/>
      <c r="G35" s="36"/>
      <c r="H35" s="36"/>
      <c r="I35" s="36"/>
      <c r="J35" s="36"/>
      <c r="K35">
        <f>SUM(G35:J35)</f>
        <v>0</v>
      </c>
      <c r="S35" s="131">
        <v>0</v>
      </c>
      <c r="T35" s="131">
        <v>11</v>
      </c>
    </row>
    <row r="36" spans="1:20" ht="60" customHeight="1" x14ac:dyDescent="0.15">
      <c r="A36" s="246"/>
      <c r="B36" s="247"/>
      <c r="C36" s="248"/>
      <c r="D36" s="248"/>
      <c r="E36" s="248"/>
      <c r="F36" s="248"/>
      <c r="G36" s="248"/>
      <c r="H36" s="248"/>
      <c r="I36" s="248"/>
      <c r="J36" s="249"/>
      <c r="K36" s="2" t="str">
        <f>IF(LEN(B36)=0,"",IF(256-LEN(B36)&gt;0,"残り" &amp; 256-LEN(B36) &amp; "文字",IF(256-LEN(B36)=0,"","文字数がオーバーしています")))</f>
        <v/>
      </c>
      <c r="T36" s="131">
        <v>11</v>
      </c>
    </row>
  </sheetData>
  <sheetProtection algorithmName="SHA-512" hashValue="Y9NZPhYhS8vXLYicf8P0X3dz242PCMsZwuU3DYUcel1unV9qZ0t2DyehkO6E6kIB4BJFcrj8mxtdHnQ46wPOGw==" saltValue="/6msfyCbKVBSW+ViKt/jNQ==" spinCount="100000" sheet="1" objects="1" scenarios="1" formatCells="0"/>
  <mergeCells count="47">
    <mergeCell ref="B10:J10"/>
    <mergeCell ref="A13:A14"/>
    <mergeCell ref="A2:J2"/>
    <mergeCell ref="G13:J13"/>
    <mergeCell ref="B14:F14"/>
    <mergeCell ref="B13:F13"/>
    <mergeCell ref="E4:J4"/>
    <mergeCell ref="C4:D4"/>
    <mergeCell ref="G5:I5"/>
    <mergeCell ref="G6:I6"/>
    <mergeCell ref="G7:I7"/>
    <mergeCell ref="G8:I8"/>
    <mergeCell ref="C3:D3"/>
    <mergeCell ref="E3:J3"/>
    <mergeCell ref="A17:A18"/>
    <mergeCell ref="B18:J18"/>
    <mergeCell ref="B15:F15"/>
    <mergeCell ref="B17:F17"/>
    <mergeCell ref="B16:J16"/>
    <mergeCell ref="A15:A16"/>
    <mergeCell ref="A19:A20"/>
    <mergeCell ref="B20:J20"/>
    <mergeCell ref="A21:A22"/>
    <mergeCell ref="B22:J22"/>
    <mergeCell ref="B19:F19"/>
    <mergeCell ref="B21:F21"/>
    <mergeCell ref="B29:F29"/>
    <mergeCell ref="B31:F31"/>
    <mergeCell ref="A33:A34"/>
    <mergeCell ref="B34:J34"/>
    <mergeCell ref="A23:A24"/>
    <mergeCell ref="B24:J24"/>
    <mergeCell ref="B23:F23"/>
    <mergeCell ref="A25:A26"/>
    <mergeCell ref="B26:J26"/>
    <mergeCell ref="A27:A28"/>
    <mergeCell ref="B28:J28"/>
    <mergeCell ref="B25:F25"/>
    <mergeCell ref="B27:F27"/>
    <mergeCell ref="A29:A30"/>
    <mergeCell ref="B30:J30"/>
    <mergeCell ref="A35:A36"/>
    <mergeCell ref="B36:J36"/>
    <mergeCell ref="B33:F33"/>
    <mergeCell ref="B35:F35"/>
    <mergeCell ref="A31:A32"/>
    <mergeCell ref="B32:J32"/>
  </mergeCells>
  <phoneticPr fontId="2"/>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2:J22 B20:J20 B18:J18 B16:J16 B24:J24 B26:J26 B28:J28 B30:J30 B32:J32 B34:J34 B36:J36" xr:uid="{00000000-0002-0000-0400-000000000000}">
      <formula1>256</formula1>
    </dataValidation>
    <dataValidation type="whole" imeMode="disabled" operator="greaterThanOrEqual" allowBlank="1" showErrorMessage="1" errorTitle="もう一度入力してください！" error="数値が正しくありません。" sqref="G23:J23 G21:J21 G19:J19 G17:J17 G15:J15 G25:J25 G27:J27 G29:J29 G31:J31 G33:J33 G35:J35"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1:J11" xr:uid="{00000000-0002-0000-0400-000002000000}">
      <formula1>512</formula1>
    </dataValidation>
    <dataValidation type="whole" imeMode="disabled" operator="greaterThanOrEqual" allowBlank="1" showErrorMessage="1" errorTitle="もう一度入力してください！" error="数値が正しくありません。_x000a_" sqref="G7"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0:J10"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1" orientation="portrait" blackAndWhite="1" r:id="rId1"/>
  <headerFooter alignWithMargins="0">
    <oddFooter>&amp;R&amp;P／&amp;N</oddFooter>
  </headerFooter>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election activeCell="M184" sqref="M184"/>
    </sheetView>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〔組織マネジメント：訪問介護〕</v>
      </c>
      <c r="B1" s="4"/>
      <c r="C1" s="4"/>
      <c r="D1" s="4"/>
      <c r="E1" s="3"/>
      <c r="F1" s="141" t="s">
        <v>140</v>
      </c>
      <c r="H1" s="23"/>
    </row>
    <row r="2" spans="1:20" ht="14.25" customHeight="1" x14ac:dyDescent="0.15">
      <c r="A2" s="1"/>
      <c r="B2" s="4"/>
      <c r="C2" s="4"/>
      <c r="F2" s="6" t="str">
        <f>"《事業所名： " &amp; 評価結果報告書!B24 &amp; "》"</f>
        <v>《事業所名： 》</v>
      </c>
      <c r="H2" s="25"/>
    </row>
    <row r="3" spans="1:20" x14ac:dyDescent="0.15">
      <c r="A3" s="72" t="s">
        <v>69</v>
      </c>
      <c r="B3" s="73" t="s">
        <v>130</v>
      </c>
      <c r="F3" s="26"/>
      <c r="G3" s="26"/>
      <c r="H3" s="7"/>
      <c r="I3" s="55"/>
      <c r="J3" s="7"/>
      <c r="K3" s="7"/>
      <c r="L3" s="7"/>
      <c r="M3" s="74"/>
      <c r="N3" s="74"/>
      <c r="O3" s="74"/>
      <c r="P3" s="74"/>
      <c r="Q3" s="74"/>
      <c r="R3" s="74"/>
      <c r="S3" s="74"/>
      <c r="T3" s="74"/>
    </row>
    <row r="4" spans="1:20" ht="18" customHeight="1" thickBot="1" x14ac:dyDescent="0.2">
      <c r="A4" s="78" t="s">
        <v>0</v>
      </c>
      <c r="B4" s="327" t="s">
        <v>77</v>
      </c>
      <c r="C4" s="328"/>
      <c r="D4" s="328"/>
      <c r="E4" s="328"/>
      <c r="F4" s="329"/>
      <c r="H4" s="74"/>
      <c r="I4" s="55"/>
      <c r="J4" s="7" t="s">
        <v>60</v>
      </c>
      <c r="K4" s="7"/>
      <c r="L4" s="74"/>
      <c r="M4" s="74"/>
      <c r="N4" s="74"/>
      <c r="O4" s="74"/>
      <c r="P4" s="74"/>
      <c r="Q4" s="74"/>
      <c r="R4" s="74"/>
      <c r="S4" s="74"/>
      <c r="T4" s="74" t="s">
        <v>61</v>
      </c>
    </row>
    <row r="5" spans="1:20" ht="18" customHeight="1" thickTop="1" x14ac:dyDescent="0.15">
      <c r="A5" s="288">
        <v>1</v>
      </c>
      <c r="B5" s="290" t="s">
        <v>154</v>
      </c>
      <c r="C5" s="291"/>
      <c r="D5" s="291"/>
      <c r="E5" s="291"/>
      <c r="F5" s="292"/>
      <c r="H5" s="74"/>
      <c r="I5" s="55"/>
      <c r="J5" s="7" t="s">
        <v>56</v>
      </c>
      <c r="K5" s="7"/>
      <c r="L5" s="74"/>
      <c r="M5" s="74"/>
      <c r="N5" s="74"/>
      <c r="O5" s="74"/>
      <c r="P5" s="74"/>
      <c r="Q5" s="74"/>
      <c r="R5" s="74"/>
      <c r="S5" s="74"/>
      <c r="T5" s="74" t="s">
        <v>62</v>
      </c>
    </row>
    <row r="6" spans="1:20" s="84" customFormat="1" ht="30" customHeight="1" thickBot="1" x14ac:dyDescent="0.2">
      <c r="A6" s="289"/>
      <c r="B6" s="293" t="s">
        <v>153</v>
      </c>
      <c r="C6" s="294"/>
      <c r="D6" s="294"/>
      <c r="E6" s="294"/>
      <c r="F6" s="295"/>
      <c r="G6" s="79"/>
      <c r="H6" s="80"/>
      <c r="I6" s="81"/>
      <c r="J6" s="82" t="s">
        <v>63</v>
      </c>
      <c r="K6" s="80">
        <v>1</v>
      </c>
      <c r="L6" s="80">
        <v>120</v>
      </c>
      <c r="M6" s="83"/>
      <c r="N6" s="83"/>
      <c r="O6" s="83"/>
      <c r="P6" s="83"/>
      <c r="Q6" s="83"/>
      <c r="R6" s="83"/>
      <c r="S6" s="74"/>
      <c r="T6" s="83"/>
    </row>
    <row r="7" spans="1:20" s="11" customFormat="1" ht="17.25" customHeight="1" x14ac:dyDescent="0.15">
      <c r="A7" s="85"/>
      <c r="B7" s="296" t="s">
        <v>156</v>
      </c>
      <c r="C7" s="297"/>
      <c r="D7" s="297"/>
      <c r="E7" s="297"/>
      <c r="F7" s="298"/>
      <c r="G7" s="86"/>
      <c r="H7" s="87"/>
      <c r="I7" s="88"/>
      <c r="J7" s="7" t="s">
        <v>64</v>
      </c>
      <c r="K7" s="87"/>
      <c r="L7" s="87"/>
      <c r="M7" s="89"/>
      <c r="N7" s="89"/>
      <c r="O7" s="89"/>
      <c r="P7" s="89"/>
      <c r="Q7" s="89"/>
      <c r="R7" s="89"/>
      <c r="S7" s="74"/>
      <c r="T7" s="89"/>
    </row>
    <row r="8" spans="1:20" s="84" customFormat="1" ht="30" customHeight="1" thickBot="1" x14ac:dyDescent="0.2">
      <c r="A8" s="90"/>
      <c r="B8" s="299" t="s">
        <v>155</v>
      </c>
      <c r="C8" s="300"/>
      <c r="D8" s="323" t="s">
        <v>84</v>
      </c>
      <c r="E8" s="323"/>
      <c r="F8" s="114" t="str">
        <f>IF(COUNT(P12:Q24) &gt; 0,COUNT(P12:P24) &amp; "／" &amp; COUNT(P12:Q24),"")</f>
        <v/>
      </c>
      <c r="G8" s="79"/>
      <c r="H8" s="80"/>
      <c r="I8" s="81"/>
      <c r="J8" s="82" t="s">
        <v>65</v>
      </c>
      <c r="K8" s="80">
        <v>1</v>
      </c>
      <c r="L8" s="80">
        <v>546</v>
      </c>
      <c r="M8" s="83"/>
      <c r="N8" s="83"/>
      <c r="O8" s="83"/>
      <c r="P8" s="83"/>
      <c r="Q8" s="83"/>
      <c r="R8" s="83"/>
      <c r="S8" s="74"/>
      <c r="T8" s="83"/>
    </row>
    <row r="9" spans="1:20" x14ac:dyDescent="0.15">
      <c r="A9" s="91"/>
      <c r="B9" s="92" t="s">
        <v>157</v>
      </c>
      <c r="C9" s="324" t="str">
        <f>IF((MIN(I12:I13)=0),"標準項目の「あり」「なし」を選択してください","")</f>
        <v>標準項目の「あり」「なし」を選択してください</v>
      </c>
      <c r="D9" s="324"/>
      <c r="E9" s="324"/>
      <c r="F9" s="325"/>
      <c r="H9" s="74"/>
      <c r="I9" s="55"/>
      <c r="J9" s="7" t="s">
        <v>66</v>
      </c>
      <c r="K9" s="7">
        <v>1</v>
      </c>
      <c r="L9" s="74">
        <v>17430</v>
      </c>
      <c r="M9" s="74"/>
      <c r="N9" s="74"/>
      <c r="O9" s="74"/>
      <c r="P9" s="74"/>
      <c r="Q9" s="74"/>
      <c r="R9" s="74"/>
      <c r="S9" s="74"/>
      <c r="T9" s="74"/>
    </row>
    <row r="10" spans="1:20" s="96" customFormat="1" ht="37.5" customHeight="1" x14ac:dyDescent="0.15">
      <c r="A10" s="93" t="s">
        <v>57</v>
      </c>
      <c r="B10" s="272" t="s">
        <v>158</v>
      </c>
      <c r="C10" s="273"/>
      <c r="D10" s="326" t="str">
        <f xml:space="preserve"> "評点（" &amp; REPT("○",COUNT(P12:P13)) &amp; REPT("●",COUNT(Q12:Q13)) &amp; "）"</f>
        <v>評点（）</v>
      </c>
      <c r="E10" s="326"/>
      <c r="F10" s="113" t="str">
        <f>IF(COUNT(R12:R13)&gt;0,"・非該当" &amp; COUNT(R12:R13),"")</f>
        <v/>
      </c>
      <c r="G10" s="79"/>
      <c r="H10" s="94"/>
      <c r="I10" s="95" t="str">
        <f>IF(MIN(I12:I13)=0,"",IF(COUNT(P12:Q13)=0,"-",IF(COUNT(P12:Q13)=COUNT(P12:P13),"A",IF(COUNT(P12:P13)=0,"C","B"))))</f>
        <v/>
      </c>
      <c r="J10" s="7" t="s">
        <v>51</v>
      </c>
      <c r="K10" s="95"/>
      <c r="L10" s="94"/>
      <c r="M10" s="94"/>
      <c r="N10" s="94"/>
      <c r="O10" s="94"/>
      <c r="P10" s="94"/>
      <c r="Q10" s="94"/>
      <c r="R10" s="94"/>
      <c r="S10" s="74"/>
      <c r="T10" s="94"/>
    </row>
    <row r="11" spans="1:20" x14ac:dyDescent="0.15">
      <c r="A11" s="91"/>
      <c r="B11" s="112" t="s">
        <v>52</v>
      </c>
      <c r="C11" s="315" t="s">
        <v>53</v>
      </c>
      <c r="D11" s="316"/>
      <c r="E11" s="316"/>
      <c r="F11" s="317"/>
      <c r="H11" s="74"/>
      <c r="I11" s="55"/>
      <c r="J11" s="7" t="s">
        <v>54</v>
      </c>
      <c r="K11" s="7"/>
      <c r="L11" s="74"/>
      <c r="M11" s="74"/>
      <c r="N11" s="74"/>
      <c r="O11" s="74"/>
      <c r="P11" s="74"/>
      <c r="Q11" s="74"/>
      <c r="R11" s="74"/>
      <c r="S11" s="74"/>
      <c r="T11" s="74"/>
    </row>
    <row r="12" spans="1:20" ht="37.5" customHeight="1" x14ac:dyDescent="0.15">
      <c r="A12" s="91"/>
      <c r="B12" s="97"/>
      <c r="C12" s="293" t="s">
        <v>159</v>
      </c>
      <c r="D12" s="294"/>
      <c r="E12" s="318"/>
      <c r="F12" s="98"/>
      <c r="G12" s="79"/>
      <c r="H12" s="74"/>
      <c r="I12" s="55">
        <v>0</v>
      </c>
      <c r="J12" s="7" t="s">
        <v>55</v>
      </c>
      <c r="K12" s="7">
        <v>1</v>
      </c>
      <c r="L12" s="74">
        <v>60031</v>
      </c>
      <c r="M12" s="74"/>
      <c r="N12" s="74"/>
      <c r="O12" s="74"/>
      <c r="P12" s="74" t="str">
        <f>IF(I12=3,1,"")</f>
        <v/>
      </c>
      <c r="Q12" s="74" t="str">
        <f>IF(I12=2,1,"")</f>
        <v/>
      </c>
      <c r="R12" s="74" t="str">
        <f>IF(I12=1,1,"")</f>
        <v/>
      </c>
      <c r="S12" s="74"/>
      <c r="T12" s="74"/>
    </row>
    <row r="13" spans="1:20" ht="37.5" customHeight="1" thickBot="1" x14ac:dyDescent="0.2">
      <c r="A13" s="91"/>
      <c r="B13" s="97"/>
      <c r="C13" s="293" t="s">
        <v>160</v>
      </c>
      <c r="D13" s="294"/>
      <c r="E13" s="318"/>
      <c r="F13" s="98"/>
      <c r="G13" s="79"/>
      <c r="H13" s="74"/>
      <c r="I13" s="55">
        <v>0</v>
      </c>
      <c r="J13" s="7" t="s">
        <v>55</v>
      </c>
      <c r="K13" s="7">
        <v>2</v>
      </c>
      <c r="L13" s="74">
        <v>60032</v>
      </c>
      <c r="M13" s="74"/>
      <c r="N13" s="74"/>
      <c r="O13" s="74"/>
      <c r="P13" s="74" t="str">
        <f>IF(I13=3,1,"")</f>
        <v/>
      </c>
      <c r="Q13" s="74" t="str">
        <f>IF(I13=2,1,"")</f>
        <v/>
      </c>
      <c r="R13" s="74" t="str">
        <f>IF(I13=1,1,"")</f>
        <v/>
      </c>
      <c r="S13" s="74"/>
      <c r="T13" s="74"/>
    </row>
    <row r="14" spans="1:20" x14ac:dyDescent="0.15">
      <c r="A14" s="91"/>
      <c r="B14" s="92" t="s">
        <v>161</v>
      </c>
      <c r="C14" s="324" t="str">
        <f>IF((MIN(I17:I18)=0),"標準項目の「あり」「なし」を選択してください","")</f>
        <v>標準項目の「あり」「なし」を選択してください</v>
      </c>
      <c r="D14" s="324"/>
      <c r="E14" s="324"/>
      <c r="F14" s="325"/>
      <c r="H14" s="74"/>
      <c r="I14" s="55"/>
      <c r="J14" s="7" t="s">
        <v>66</v>
      </c>
      <c r="K14" s="7">
        <v>2</v>
      </c>
      <c r="L14" s="74">
        <v>17431</v>
      </c>
      <c r="M14" s="74"/>
      <c r="N14" s="74"/>
      <c r="O14" s="74"/>
      <c r="P14" s="74"/>
      <c r="Q14" s="74"/>
      <c r="R14" s="74"/>
      <c r="S14" s="74"/>
      <c r="T14" s="74"/>
    </row>
    <row r="15" spans="1:20" s="96" customFormat="1" ht="37.5" customHeight="1" x14ac:dyDescent="0.15">
      <c r="A15" s="93" t="s">
        <v>57</v>
      </c>
      <c r="B15" s="272" t="s">
        <v>162</v>
      </c>
      <c r="C15" s="273"/>
      <c r="D15" s="326" t="str">
        <f xml:space="preserve"> "評点（" &amp; REPT("○",COUNT(P17:P18)) &amp; REPT("●",COUNT(Q17:Q18)) &amp; "）"</f>
        <v>評点（）</v>
      </c>
      <c r="E15" s="326"/>
      <c r="F15" s="113" t="str">
        <f>IF(COUNT(R17:R18)&gt;0,"・非該当" &amp; COUNT(R17:R18),"")</f>
        <v/>
      </c>
      <c r="G15" s="79"/>
      <c r="H15" s="94"/>
      <c r="I15" s="95" t="str">
        <f>IF(MIN(I17:I18)=0,"",IF(COUNT(P17:Q18)=0,"-",IF(COUNT(P17:Q18)=COUNT(P17:P18),"A",IF(COUNT(P17:P18)=0,"C","B"))))</f>
        <v/>
      </c>
      <c r="J15" s="7" t="s">
        <v>51</v>
      </c>
      <c r="K15" s="95"/>
      <c r="L15" s="94"/>
      <c r="M15" s="94"/>
      <c r="N15" s="94"/>
      <c r="O15" s="94"/>
      <c r="P15" s="94"/>
      <c r="Q15" s="94"/>
      <c r="R15" s="94"/>
      <c r="S15" s="74"/>
      <c r="T15" s="94"/>
    </row>
    <row r="16" spans="1:20" x14ac:dyDescent="0.15">
      <c r="A16" s="91"/>
      <c r="B16" s="112" t="s">
        <v>52</v>
      </c>
      <c r="C16" s="315" t="s">
        <v>53</v>
      </c>
      <c r="D16" s="316"/>
      <c r="E16" s="316"/>
      <c r="F16" s="317"/>
      <c r="H16" s="74"/>
      <c r="I16" s="55"/>
      <c r="J16" s="7" t="s">
        <v>54</v>
      </c>
      <c r="K16" s="7"/>
      <c r="L16" s="74"/>
      <c r="M16" s="74"/>
      <c r="N16" s="74"/>
      <c r="O16" s="74"/>
      <c r="P16" s="74"/>
      <c r="Q16" s="74"/>
      <c r="R16" s="74"/>
      <c r="S16" s="74"/>
      <c r="T16" s="74"/>
    </row>
    <row r="17" spans="1:20" ht="37.5" customHeight="1" x14ac:dyDescent="0.15">
      <c r="A17" s="91"/>
      <c r="B17" s="97"/>
      <c r="C17" s="293" t="s">
        <v>163</v>
      </c>
      <c r="D17" s="294"/>
      <c r="E17" s="318"/>
      <c r="F17" s="98"/>
      <c r="G17" s="79"/>
      <c r="H17" s="74"/>
      <c r="I17" s="55">
        <v>0</v>
      </c>
      <c r="J17" s="7" t="s">
        <v>55</v>
      </c>
      <c r="K17" s="7">
        <v>1</v>
      </c>
      <c r="L17" s="74">
        <v>60033</v>
      </c>
      <c r="M17" s="74"/>
      <c r="N17" s="74"/>
      <c r="O17" s="74"/>
      <c r="P17" s="74" t="str">
        <f>IF(I17=3,1,"")</f>
        <v/>
      </c>
      <c r="Q17" s="74" t="str">
        <f>IF(I17=2,1,"")</f>
        <v/>
      </c>
      <c r="R17" s="74" t="str">
        <f>IF(I17=1,1,"")</f>
        <v/>
      </c>
      <c r="S17" s="74"/>
      <c r="T17" s="74"/>
    </row>
    <row r="18" spans="1:20" ht="37.5" customHeight="1" thickBot="1" x14ac:dyDescent="0.2">
      <c r="A18" s="91"/>
      <c r="B18" s="97"/>
      <c r="C18" s="293" t="s">
        <v>164</v>
      </c>
      <c r="D18" s="294"/>
      <c r="E18" s="318"/>
      <c r="F18" s="98"/>
      <c r="G18" s="79"/>
      <c r="H18" s="74"/>
      <c r="I18" s="55">
        <v>0</v>
      </c>
      <c r="J18" s="7" t="s">
        <v>55</v>
      </c>
      <c r="K18" s="7">
        <v>2</v>
      </c>
      <c r="L18" s="74">
        <v>60034</v>
      </c>
      <c r="M18" s="74"/>
      <c r="N18" s="74"/>
      <c r="O18" s="74"/>
      <c r="P18" s="74" t="str">
        <f>IF(I18=3,1,"")</f>
        <v/>
      </c>
      <c r="Q18" s="74" t="str">
        <f>IF(I18=2,1,"")</f>
        <v/>
      </c>
      <c r="R18" s="74" t="str">
        <f>IF(I18=1,1,"")</f>
        <v/>
      </c>
      <c r="S18" s="74"/>
      <c r="T18" s="74"/>
    </row>
    <row r="19" spans="1:20" x14ac:dyDescent="0.15">
      <c r="A19" s="91"/>
      <c r="B19" s="92" t="s">
        <v>165</v>
      </c>
      <c r="C19" s="324" t="str">
        <f>IF((MIN(I22:I24)=0),"標準項目の「あり」「なし」を選択してください","")</f>
        <v>標準項目の「あり」「なし」を選択してください</v>
      </c>
      <c r="D19" s="324"/>
      <c r="E19" s="324"/>
      <c r="F19" s="325"/>
      <c r="H19" s="74"/>
      <c r="I19" s="55"/>
      <c r="J19" s="7" t="s">
        <v>66</v>
      </c>
      <c r="K19" s="7">
        <v>3</v>
      </c>
      <c r="L19" s="74">
        <v>17432</v>
      </c>
      <c r="M19" s="74"/>
      <c r="N19" s="74"/>
      <c r="O19" s="74"/>
      <c r="P19" s="74"/>
      <c r="Q19" s="74"/>
      <c r="R19" s="74"/>
      <c r="S19" s="74"/>
      <c r="T19" s="74"/>
    </row>
    <row r="20" spans="1:20" s="96" customFormat="1" ht="37.5" customHeight="1" x14ac:dyDescent="0.15">
      <c r="A20" s="93" t="s">
        <v>57</v>
      </c>
      <c r="B20" s="272" t="s">
        <v>166</v>
      </c>
      <c r="C20" s="273"/>
      <c r="D20" s="326" t="str">
        <f xml:space="preserve"> "評点（" &amp; REPT("○",COUNT(P22:P24)) &amp; REPT("●",COUNT(Q22:Q24)) &amp; "）"</f>
        <v>評点（）</v>
      </c>
      <c r="E20" s="326"/>
      <c r="F20" s="113" t="str">
        <f>IF(COUNT(R22:R24)&gt;0,"・非該当" &amp; COUNT(R22:R24),"")</f>
        <v/>
      </c>
      <c r="G20" s="79"/>
      <c r="H20" s="94"/>
      <c r="I20" s="95" t="str">
        <f>IF(MIN(I22:I24)=0,"",IF(COUNT(P22:Q24)=0,"-",IF(COUNT(P22:Q24)=COUNT(P22:P24),"A",IF(COUNT(P22:P24)=0,"C","B"))))</f>
        <v/>
      </c>
      <c r="J20" s="7" t="s">
        <v>51</v>
      </c>
      <c r="K20" s="95"/>
      <c r="L20" s="94"/>
      <c r="M20" s="94"/>
      <c r="N20" s="94"/>
      <c r="O20" s="94"/>
      <c r="P20" s="94"/>
      <c r="Q20" s="94"/>
      <c r="R20" s="94"/>
      <c r="S20" s="74"/>
      <c r="T20" s="94"/>
    </row>
    <row r="21" spans="1:20" x14ac:dyDescent="0.15">
      <c r="A21" s="91"/>
      <c r="B21" s="112" t="s">
        <v>52</v>
      </c>
      <c r="C21" s="315" t="s">
        <v>53</v>
      </c>
      <c r="D21" s="316"/>
      <c r="E21" s="316"/>
      <c r="F21" s="317"/>
      <c r="H21" s="74"/>
      <c r="I21" s="55"/>
      <c r="J21" s="7" t="s">
        <v>54</v>
      </c>
      <c r="K21" s="7"/>
      <c r="L21" s="74"/>
      <c r="M21" s="74"/>
      <c r="N21" s="74"/>
      <c r="O21" s="74"/>
      <c r="P21" s="74"/>
      <c r="Q21" s="74"/>
      <c r="R21" s="74"/>
      <c r="S21" s="74"/>
      <c r="T21" s="74"/>
    </row>
    <row r="22" spans="1:20" ht="37.5" customHeight="1" x14ac:dyDescent="0.15">
      <c r="A22" s="91"/>
      <c r="B22" s="97"/>
      <c r="C22" s="293" t="s">
        <v>167</v>
      </c>
      <c r="D22" s="294"/>
      <c r="E22" s="318"/>
      <c r="F22" s="98"/>
      <c r="G22" s="79"/>
      <c r="H22" s="74"/>
      <c r="I22" s="55">
        <v>0</v>
      </c>
      <c r="J22" s="7" t="s">
        <v>55</v>
      </c>
      <c r="K22" s="7">
        <v>1</v>
      </c>
      <c r="L22" s="74">
        <v>60035</v>
      </c>
      <c r="M22" s="74"/>
      <c r="N22" s="74"/>
      <c r="O22" s="74"/>
      <c r="P22" s="74" t="str">
        <f>IF(I22=3,1,"")</f>
        <v/>
      </c>
      <c r="Q22" s="74" t="str">
        <f>IF(I22=2,1,"")</f>
        <v/>
      </c>
      <c r="R22" s="74" t="str">
        <f>IF(I22=1,1,"")</f>
        <v/>
      </c>
      <c r="S22" s="74"/>
      <c r="T22" s="74"/>
    </row>
    <row r="23" spans="1:20" ht="37.5" customHeight="1" x14ac:dyDescent="0.15">
      <c r="A23" s="91"/>
      <c r="B23" s="97"/>
      <c r="C23" s="293" t="s">
        <v>168</v>
      </c>
      <c r="D23" s="294"/>
      <c r="E23" s="318"/>
      <c r="F23" s="98"/>
      <c r="G23" s="79"/>
      <c r="H23" s="74"/>
      <c r="I23" s="55">
        <v>0</v>
      </c>
      <c r="J23" s="7" t="s">
        <v>55</v>
      </c>
      <c r="K23" s="7">
        <v>2</v>
      </c>
      <c r="L23" s="74">
        <v>60036</v>
      </c>
      <c r="M23" s="74"/>
      <c r="N23" s="74"/>
      <c r="O23" s="74"/>
      <c r="P23" s="74" t="str">
        <f>IF(I23=3,1,"")</f>
        <v/>
      </c>
      <c r="Q23" s="74" t="str">
        <f>IF(I23=2,1,"")</f>
        <v/>
      </c>
      <c r="R23" s="74" t="str">
        <f>IF(I23=1,1,"")</f>
        <v/>
      </c>
      <c r="S23" s="74"/>
      <c r="T23" s="74"/>
    </row>
    <row r="24" spans="1:20" ht="37.5" customHeight="1" thickBot="1" x14ac:dyDescent="0.2">
      <c r="A24" s="91"/>
      <c r="B24" s="97"/>
      <c r="C24" s="293" t="s">
        <v>169</v>
      </c>
      <c r="D24" s="294"/>
      <c r="E24" s="318"/>
      <c r="F24" s="98"/>
      <c r="G24" s="79"/>
      <c r="H24" s="74"/>
      <c r="I24" s="55">
        <v>0</v>
      </c>
      <c r="J24" s="7" t="s">
        <v>55</v>
      </c>
      <c r="K24" s="7">
        <v>3</v>
      </c>
      <c r="L24" s="74">
        <v>60037</v>
      </c>
      <c r="M24" s="74"/>
      <c r="N24" s="74"/>
      <c r="O24" s="74"/>
      <c r="P24" s="74" t="str">
        <f>IF(I24=3,1,"")</f>
        <v/>
      </c>
      <c r="Q24" s="74" t="str">
        <f>IF(I24=2,1,"")</f>
        <v/>
      </c>
      <c r="R24" s="74" t="str">
        <f>IF(I24=1,1,"")</f>
        <v/>
      </c>
      <c r="S24" s="74"/>
      <c r="T24" s="74"/>
    </row>
    <row r="25" spans="1:20" ht="20.25" customHeight="1" x14ac:dyDescent="0.15">
      <c r="A25" s="99"/>
      <c r="B25" s="319" t="s">
        <v>170</v>
      </c>
      <c r="C25" s="320"/>
      <c r="D25" s="321" t="str">
        <f>IF(AND(LEN(case1_1)&lt;&gt;0,COUNT(R12:R24)=7),checkB_1,(IF(LEN(checkA_1)&lt;&gt;0,checkA_1, checkB_1)))</f>
        <v>カテゴリー1の講評を入力してください</v>
      </c>
      <c r="E25" s="321"/>
      <c r="F25" s="322"/>
      <c r="H25" s="74"/>
      <c r="I25" s="55"/>
      <c r="J25" s="7" t="s">
        <v>56</v>
      </c>
      <c r="K25" s="7"/>
      <c r="L25" s="74"/>
      <c r="M25" s="74"/>
      <c r="N25" s="74"/>
      <c r="O25" s="74"/>
      <c r="P25" s="74"/>
      <c r="Q25" s="74"/>
      <c r="R25" s="74"/>
      <c r="S25" s="74"/>
      <c r="T25" s="74"/>
    </row>
    <row r="26" spans="1:20" s="103" customFormat="1" ht="21" customHeight="1" x14ac:dyDescent="0.15">
      <c r="A26" s="110"/>
      <c r="B26" s="302"/>
      <c r="C26" s="303"/>
      <c r="D26" s="303"/>
      <c r="E26" s="303"/>
      <c r="F26" s="304"/>
      <c r="G26" s="2" t="str">
        <f>IF(LEN(B26)=0,"",IF(40-LEN(B26)&gt;0,"残り" &amp; 40-LEN(B26) &amp; "文字",IF(40-LEN(B26)=0,"","文字数がオーバーしています")))</f>
        <v/>
      </c>
      <c r="H26" s="100"/>
      <c r="I26" s="101"/>
      <c r="J26" s="7" t="s">
        <v>78</v>
      </c>
      <c r="K26" s="100"/>
      <c r="L26" s="100"/>
      <c r="M26" s="102"/>
      <c r="N26" s="102"/>
      <c r="O26" s="102"/>
      <c r="P26" s="102"/>
      <c r="Q26" s="102"/>
      <c r="R26" s="102"/>
      <c r="S26" s="74"/>
      <c r="T26" s="102"/>
    </row>
    <row r="27" spans="1:20" s="103" customFormat="1" ht="65.099999999999994" customHeight="1" x14ac:dyDescent="0.15">
      <c r="A27" s="111"/>
      <c r="B27" s="305"/>
      <c r="C27" s="306"/>
      <c r="D27" s="306"/>
      <c r="E27" s="306"/>
      <c r="F27" s="307"/>
      <c r="G27" s="2" t="str">
        <f>IF(LEN(B27)=0,"",IF(256-LEN(B27)&gt;0,"残り" &amp; 256-LEN(B27) &amp; "文字",IF(256-LEN(B27)=0,"","文字数がオーバーしています")))</f>
        <v/>
      </c>
      <c r="H27" s="100"/>
      <c r="I27" s="101"/>
      <c r="J27" s="7" t="s">
        <v>81</v>
      </c>
      <c r="K27" s="100"/>
      <c r="L27" s="100"/>
      <c r="M27" s="102"/>
      <c r="N27" s="102"/>
      <c r="O27" s="102"/>
      <c r="P27" s="102"/>
      <c r="Q27" s="102"/>
      <c r="R27" s="102"/>
      <c r="S27" s="74"/>
      <c r="T27" s="102"/>
    </row>
    <row r="28" spans="1:20" s="103" customFormat="1" ht="21" customHeight="1" x14ac:dyDescent="0.15">
      <c r="A28" s="111"/>
      <c r="B28" s="308"/>
      <c r="C28" s="309"/>
      <c r="D28" s="309"/>
      <c r="E28" s="309"/>
      <c r="F28" s="310"/>
      <c r="G28" s="2" t="str">
        <f>IF(LEN(B28)=0,"",IF(40-LEN(B28)&gt;0,"残り" &amp; 40-LEN(B28) &amp; "文字",IF(40-LEN(B28)=0,"","文字数がオーバーしています")))</f>
        <v/>
      </c>
      <c r="H28" s="100"/>
      <c r="I28" s="101"/>
      <c r="J28" s="7" t="s">
        <v>79</v>
      </c>
      <c r="K28" s="100"/>
      <c r="L28" s="100"/>
      <c r="M28" s="102"/>
      <c r="N28" s="102"/>
      <c r="O28" s="102"/>
      <c r="P28" s="102"/>
      <c r="Q28" s="102"/>
      <c r="R28" s="102"/>
      <c r="S28" s="74"/>
      <c r="T28" s="102"/>
    </row>
    <row r="29" spans="1:20" s="103" customFormat="1" ht="65.099999999999994" customHeight="1" x14ac:dyDescent="0.15">
      <c r="A29" s="111"/>
      <c r="B29" s="311"/>
      <c r="C29" s="311"/>
      <c r="D29" s="311"/>
      <c r="E29" s="311"/>
      <c r="F29" s="312"/>
      <c r="G29" s="2" t="str">
        <f>IF(LEN(B29)=0,"",IF(256-LEN(B29)&gt;0,"残り" &amp; 256-LEN(B29) &amp; "文字",IF(256-LEN(B29)=0,"","文字数がオーバーしています")))</f>
        <v/>
      </c>
      <c r="H29" s="100"/>
      <c r="I29" s="101"/>
      <c r="J29" s="7" t="s">
        <v>82</v>
      </c>
      <c r="K29" s="100"/>
      <c r="L29" s="100"/>
      <c r="M29" s="102"/>
      <c r="N29" s="102"/>
      <c r="O29" s="102"/>
      <c r="P29" s="102"/>
      <c r="Q29" s="102"/>
      <c r="R29" s="102"/>
      <c r="S29" s="74"/>
      <c r="T29" s="102"/>
    </row>
    <row r="30" spans="1:20" s="103" customFormat="1" ht="21" customHeight="1" x14ac:dyDescent="0.15">
      <c r="A30" s="111"/>
      <c r="B30" s="308"/>
      <c r="C30" s="309"/>
      <c r="D30" s="309"/>
      <c r="E30" s="309"/>
      <c r="F30" s="310"/>
      <c r="G30" s="2" t="str">
        <f>IF(LEN(B30)=0,"",IF(40-LEN(B30)&gt;0,"残り" &amp; 40-LEN(B30) &amp; "文字",IF(40-LEN(B30)=0,"","文字数がオーバーしています")))</f>
        <v/>
      </c>
      <c r="H30" s="100"/>
      <c r="I30" s="101"/>
      <c r="J30" s="7" t="s">
        <v>80</v>
      </c>
      <c r="K30" s="100"/>
      <c r="L30" s="100"/>
      <c r="M30" s="102"/>
      <c r="N30" s="102"/>
      <c r="O30" s="102"/>
      <c r="P30" s="102"/>
      <c r="Q30" s="102"/>
      <c r="R30" s="102"/>
      <c r="S30" s="74"/>
      <c r="T30" s="102"/>
    </row>
    <row r="31" spans="1:20" s="103" customFormat="1" ht="65.099999999999994" customHeight="1" thickBot="1" x14ac:dyDescent="0.2">
      <c r="A31" s="104"/>
      <c r="B31" s="313"/>
      <c r="C31" s="313"/>
      <c r="D31" s="313"/>
      <c r="E31" s="313"/>
      <c r="F31" s="314"/>
      <c r="G31" s="2" t="str">
        <f>IF(LEN(B31)=0,"",IF(256-LEN(B31)&gt;0,"残り" &amp; 256-LEN(B31) &amp; "文字",IF(256-LEN(B31)=0,"","文字数がオーバーしています")))</f>
        <v/>
      </c>
      <c r="H31" s="100"/>
      <c r="I31" s="101"/>
      <c r="J31" s="7" t="s">
        <v>83</v>
      </c>
      <c r="K31" s="100"/>
      <c r="L31" s="100"/>
      <c r="M31" s="102"/>
      <c r="N31" s="102"/>
      <c r="O31" s="102"/>
      <c r="P31" s="102"/>
      <c r="Q31" s="102"/>
      <c r="R31" s="102"/>
      <c r="S31" s="74"/>
      <c r="T31" s="102"/>
    </row>
    <row r="32" spans="1:20" ht="18" customHeight="1" thickTop="1" x14ac:dyDescent="0.15">
      <c r="A32" s="288">
        <v>2</v>
      </c>
      <c r="B32" s="290" t="s">
        <v>172</v>
      </c>
      <c r="C32" s="291"/>
      <c r="D32" s="291"/>
      <c r="E32" s="291"/>
      <c r="F32" s="292"/>
      <c r="H32" s="74"/>
      <c r="I32" s="55"/>
      <c r="J32" s="7" t="s">
        <v>56</v>
      </c>
      <c r="K32" s="7"/>
      <c r="L32" s="74"/>
      <c r="M32" s="74"/>
      <c r="N32" s="74"/>
      <c r="O32" s="74"/>
      <c r="P32" s="74"/>
      <c r="Q32" s="74"/>
      <c r="R32" s="74"/>
      <c r="S32" s="74"/>
      <c r="T32" s="74" t="s">
        <v>62</v>
      </c>
    </row>
    <row r="33" spans="1:20" s="84" customFormat="1" ht="30" customHeight="1" thickBot="1" x14ac:dyDescent="0.2">
      <c r="A33" s="289"/>
      <c r="B33" s="293" t="s">
        <v>171</v>
      </c>
      <c r="C33" s="294"/>
      <c r="D33" s="294"/>
      <c r="E33" s="294"/>
      <c r="F33" s="295"/>
      <c r="G33" s="79"/>
      <c r="H33" s="80"/>
      <c r="I33" s="81"/>
      <c r="J33" s="82" t="s">
        <v>63</v>
      </c>
      <c r="K33" s="80">
        <v>2</v>
      </c>
      <c r="L33" s="80">
        <v>121</v>
      </c>
      <c r="M33" s="83"/>
      <c r="N33" s="83"/>
      <c r="O33" s="83"/>
      <c r="P33" s="83"/>
      <c r="Q33" s="83"/>
      <c r="R33" s="83"/>
      <c r="S33" s="74"/>
      <c r="T33" s="83"/>
    </row>
    <row r="34" spans="1:20" s="11" customFormat="1" ht="17.25" customHeight="1" x14ac:dyDescent="0.15">
      <c r="A34" s="85"/>
      <c r="B34" s="296" t="s">
        <v>174</v>
      </c>
      <c r="C34" s="297"/>
      <c r="D34" s="297"/>
      <c r="E34" s="297"/>
      <c r="F34" s="298"/>
      <c r="G34" s="86"/>
      <c r="H34" s="87"/>
      <c r="I34" s="88"/>
      <c r="J34" s="7" t="s">
        <v>64</v>
      </c>
      <c r="K34" s="87"/>
      <c r="L34" s="87"/>
      <c r="M34" s="89"/>
      <c r="N34" s="89"/>
      <c r="O34" s="89"/>
      <c r="P34" s="89"/>
      <c r="Q34" s="89"/>
      <c r="R34" s="89"/>
      <c r="S34" s="74"/>
      <c r="T34" s="89"/>
    </row>
    <row r="35" spans="1:20" s="84" customFormat="1" ht="30" customHeight="1" thickBot="1" x14ac:dyDescent="0.2">
      <c r="A35" s="90"/>
      <c r="B35" s="299" t="s">
        <v>173</v>
      </c>
      <c r="C35" s="300"/>
      <c r="D35" s="323" t="s">
        <v>84</v>
      </c>
      <c r="E35" s="323"/>
      <c r="F35" s="114" t="str">
        <f>IF(COUNT(P39:Q44) &gt; 0,COUNT(P39:P44) &amp; "／" &amp; COUNT(P39:Q44),"")</f>
        <v/>
      </c>
      <c r="G35" s="79"/>
      <c r="H35" s="80"/>
      <c r="I35" s="81"/>
      <c r="J35" s="82" t="s">
        <v>65</v>
      </c>
      <c r="K35" s="80">
        <v>1</v>
      </c>
      <c r="L35" s="80">
        <v>547</v>
      </c>
      <c r="M35" s="83"/>
      <c r="N35" s="83"/>
      <c r="O35" s="83"/>
      <c r="P35" s="83"/>
      <c r="Q35" s="83"/>
      <c r="R35" s="83"/>
      <c r="S35" s="74"/>
      <c r="T35" s="83"/>
    </row>
    <row r="36" spans="1:20" x14ac:dyDescent="0.15">
      <c r="A36" s="91"/>
      <c r="B36" s="92" t="s">
        <v>157</v>
      </c>
      <c r="C36" s="324" t="str">
        <f>IF((MIN(I39:I44)=0),"標準項目の「あり」「なし」を選択してください","")</f>
        <v>標準項目の「あり」「なし」を選択してください</v>
      </c>
      <c r="D36" s="324"/>
      <c r="E36" s="324"/>
      <c r="F36" s="325"/>
      <c r="H36" s="74"/>
      <c r="I36" s="55"/>
      <c r="J36" s="7" t="s">
        <v>66</v>
      </c>
      <c r="K36" s="7">
        <v>1</v>
      </c>
      <c r="L36" s="74">
        <v>17433</v>
      </c>
      <c r="M36" s="74"/>
      <c r="N36" s="74"/>
      <c r="O36" s="74"/>
      <c r="P36" s="74"/>
      <c r="Q36" s="74"/>
      <c r="R36" s="74"/>
      <c r="S36" s="74"/>
      <c r="T36" s="74"/>
    </row>
    <row r="37" spans="1:20" s="96" customFormat="1" ht="37.5" customHeight="1" x14ac:dyDescent="0.15">
      <c r="A37" s="93" t="s">
        <v>57</v>
      </c>
      <c r="B37" s="272" t="s">
        <v>173</v>
      </c>
      <c r="C37" s="273"/>
      <c r="D37" s="326" t="str">
        <f xml:space="preserve"> "評点（" &amp; REPT("○",COUNT(P39:P44)) &amp; REPT("●",COUNT(Q39:Q44)) &amp; "）"</f>
        <v>評点（）</v>
      </c>
      <c r="E37" s="326"/>
      <c r="F37" s="113" t="str">
        <f>IF(COUNT(R39:R44)&gt;0,"・非該当" &amp; COUNT(R39:R44),"")</f>
        <v/>
      </c>
      <c r="G37" s="79"/>
      <c r="H37" s="94"/>
      <c r="I37" s="95" t="str">
        <f>IF(MIN(I39:I44)=0,"",IF(COUNT(P39:Q44)=0,"-",IF(COUNT(P39:Q44)=COUNT(P39:P44),"A",IF(COUNT(P39:P44)=0,"C","B"))))</f>
        <v/>
      </c>
      <c r="J37" s="7" t="s">
        <v>51</v>
      </c>
      <c r="K37" s="95"/>
      <c r="L37" s="94"/>
      <c r="M37" s="94"/>
      <c r="N37" s="94"/>
      <c r="O37" s="94"/>
      <c r="P37" s="94"/>
      <c r="Q37" s="94"/>
      <c r="R37" s="94"/>
      <c r="S37" s="74"/>
      <c r="T37" s="94"/>
    </row>
    <row r="38" spans="1:20" x14ac:dyDescent="0.15">
      <c r="A38" s="91"/>
      <c r="B38" s="112" t="s">
        <v>52</v>
      </c>
      <c r="C38" s="315" t="s">
        <v>53</v>
      </c>
      <c r="D38" s="316"/>
      <c r="E38" s="316"/>
      <c r="F38" s="317"/>
      <c r="H38" s="74"/>
      <c r="I38" s="55"/>
      <c r="J38" s="7" t="s">
        <v>54</v>
      </c>
      <c r="K38" s="7"/>
      <c r="L38" s="74"/>
      <c r="M38" s="74"/>
      <c r="N38" s="74"/>
      <c r="O38" s="74"/>
      <c r="P38" s="74"/>
      <c r="Q38" s="74"/>
      <c r="R38" s="74"/>
      <c r="S38" s="74"/>
      <c r="T38" s="74"/>
    </row>
    <row r="39" spans="1:20" ht="37.5" customHeight="1" x14ac:dyDescent="0.15">
      <c r="A39" s="91"/>
      <c r="B39" s="97"/>
      <c r="C39" s="293" t="s">
        <v>175</v>
      </c>
      <c r="D39" s="294"/>
      <c r="E39" s="318"/>
      <c r="F39" s="98"/>
      <c r="G39" s="79"/>
      <c r="H39" s="74"/>
      <c r="I39" s="55">
        <v>0</v>
      </c>
      <c r="J39" s="7" t="s">
        <v>55</v>
      </c>
      <c r="K39" s="7">
        <v>1</v>
      </c>
      <c r="L39" s="74">
        <v>60038</v>
      </c>
      <c r="M39" s="74"/>
      <c r="N39" s="74"/>
      <c r="O39" s="74"/>
      <c r="P39" s="74" t="str">
        <f t="shared" ref="P39:P44" si="0">IF(I39=3,1,"")</f>
        <v/>
      </c>
      <c r="Q39" s="74" t="str">
        <f t="shared" ref="Q39:Q44" si="1">IF(I39=2,1,"")</f>
        <v/>
      </c>
      <c r="R39" s="74" t="str">
        <f t="shared" ref="R39:R44" si="2">IF(I39=1,1,"")</f>
        <v/>
      </c>
      <c r="S39" s="74"/>
      <c r="T39" s="74"/>
    </row>
    <row r="40" spans="1:20" ht="37.5" customHeight="1" x14ac:dyDescent="0.15">
      <c r="A40" s="91"/>
      <c r="B40" s="97"/>
      <c r="C40" s="293" t="s">
        <v>176</v>
      </c>
      <c r="D40" s="294"/>
      <c r="E40" s="318"/>
      <c r="F40" s="98"/>
      <c r="G40" s="79"/>
      <c r="H40" s="74"/>
      <c r="I40" s="55">
        <v>0</v>
      </c>
      <c r="J40" s="7" t="s">
        <v>55</v>
      </c>
      <c r="K40" s="7">
        <v>2</v>
      </c>
      <c r="L40" s="74">
        <v>60039</v>
      </c>
      <c r="M40" s="74"/>
      <c r="N40" s="74"/>
      <c r="O40" s="74"/>
      <c r="P40" s="74" t="str">
        <f t="shared" si="0"/>
        <v/>
      </c>
      <c r="Q40" s="74" t="str">
        <f t="shared" si="1"/>
        <v/>
      </c>
      <c r="R40" s="74" t="str">
        <f t="shared" si="2"/>
        <v/>
      </c>
      <c r="S40" s="74"/>
      <c r="T40" s="74"/>
    </row>
    <row r="41" spans="1:20" ht="37.5" customHeight="1" x14ac:dyDescent="0.15">
      <c r="A41" s="91"/>
      <c r="B41" s="97"/>
      <c r="C41" s="293" t="s">
        <v>177</v>
      </c>
      <c r="D41" s="294"/>
      <c r="E41" s="318"/>
      <c r="F41" s="98"/>
      <c r="G41" s="79"/>
      <c r="H41" s="74"/>
      <c r="I41" s="55">
        <v>0</v>
      </c>
      <c r="J41" s="7" t="s">
        <v>55</v>
      </c>
      <c r="K41" s="7">
        <v>3</v>
      </c>
      <c r="L41" s="74">
        <v>60040</v>
      </c>
      <c r="M41" s="74"/>
      <c r="N41" s="74"/>
      <c r="O41" s="74"/>
      <c r="P41" s="74" t="str">
        <f t="shared" si="0"/>
        <v/>
      </c>
      <c r="Q41" s="74" t="str">
        <f t="shared" si="1"/>
        <v/>
      </c>
      <c r="R41" s="74" t="str">
        <f t="shared" si="2"/>
        <v/>
      </c>
      <c r="S41" s="74"/>
      <c r="T41" s="74"/>
    </row>
    <row r="42" spans="1:20" ht="37.5" customHeight="1" x14ac:dyDescent="0.15">
      <c r="A42" s="91"/>
      <c r="B42" s="97"/>
      <c r="C42" s="293" t="s">
        <v>178</v>
      </c>
      <c r="D42" s="294"/>
      <c r="E42" s="318"/>
      <c r="F42" s="98"/>
      <c r="G42" s="79"/>
      <c r="H42" s="74"/>
      <c r="I42" s="55">
        <v>0</v>
      </c>
      <c r="J42" s="7" t="s">
        <v>55</v>
      </c>
      <c r="K42" s="7">
        <v>4</v>
      </c>
      <c r="L42" s="74">
        <v>60041</v>
      </c>
      <c r="M42" s="74"/>
      <c r="N42" s="74"/>
      <c r="O42" s="74"/>
      <c r="P42" s="74" t="str">
        <f t="shared" si="0"/>
        <v/>
      </c>
      <c r="Q42" s="74" t="str">
        <f t="shared" si="1"/>
        <v/>
      </c>
      <c r="R42" s="74" t="str">
        <f t="shared" si="2"/>
        <v/>
      </c>
      <c r="S42" s="74"/>
      <c r="T42" s="74"/>
    </row>
    <row r="43" spans="1:20" ht="37.5" customHeight="1" x14ac:dyDescent="0.15">
      <c r="A43" s="91"/>
      <c r="B43" s="97"/>
      <c r="C43" s="293" t="s">
        <v>179</v>
      </c>
      <c r="D43" s="294"/>
      <c r="E43" s="318"/>
      <c r="F43" s="98"/>
      <c r="G43" s="79"/>
      <c r="H43" s="74"/>
      <c r="I43" s="55">
        <v>0</v>
      </c>
      <c r="J43" s="7" t="s">
        <v>55</v>
      </c>
      <c r="K43" s="7">
        <v>5</v>
      </c>
      <c r="L43" s="74">
        <v>60042</v>
      </c>
      <c r="M43" s="74"/>
      <c r="N43" s="74"/>
      <c r="O43" s="74"/>
      <c r="P43" s="74" t="str">
        <f t="shared" si="0"/>
        <v/>
      </c>
      <c r="Q43" s="74" t="str">
        <f t="shared" si="1"/>
        <v/>
      </c>
      <c r="R43" s="74" t="str">
        <f t="shared" si="2"/>
        <v/>
      </c>
      <c r="S43" s="74"/>
      <c r="T43" s="74"/>
    </row>
    <row r="44" spans="1:20" ht="37.5" customHeight="1" thickBot="1" x14ac:dyDescent="0.2">
      <c r="A44" s="91"/>
      <c r="B44" s="97"/>
      <c r="C44" s="293" t="s">
        <v>180</v>
      </c>
      <c r="D44" s="294"/>
      <c r="E44" s="318"/>
      <c r="F44" s="98"/>
      <c r="G44" s="79"/>
      <c r="H44" s="74"/>
      <c r="I44" s="55">
        <v>0</v>
      </c>
      <c r="J44" s="7" t="s">
        <v>55</v>
      </c>
      <c r="K44" s="7">
        <v>6</v>
      </c>
      <c r="L44" s="74">
        <v>60043</v>
      </c>
      <c r="M44" s="74"/>
      <c r="N44" s="74"/>
      <c r="O44" s="74"/>
      <c r="P44" s="74" t="str">
        <f t="shared" si="0"/>
        <v/>
      </c>
      <c r="Q44" s="74" t="str">
        <f t="shared" si="1"/>
        <v/>
      </c>
      <c r="R44" s="74" t="str">
        <f t="shared" si="2"/>
        <v/>
      </c>
      <c r="S44" s="74"/>
      <c r="T44" s="74"/>
    </row>
    <row r="45" spans="1:20" s="11" customFormat="1" ht="17.25" customHeight="1" x14ac:dyDescent="0.15">
      <c r="A45" s="85"/>
      <c r="B45" s="296" t="s">
        <v>182</v>
      </c>
      <c r="C45" s="297"/>
      <c r="D45" s="297"/>
      <c r="E45" s="297"/>
      <c r="F45" s="298"/>
      <c r="G45" s="86"/>
      <c r="H45" s="87"/>
      <c r="I45" s="88"/>
      <c r="J45" s="7" t="s">
        <v>64</v>
      </c>
      <c r="K45" s="87"/>
      <c r="L45" s="87"/>
      <c r="M45" s="89"/>
      <c r="N45" s="89"/>
      <c r="O45" s="89"/>
      <c r="P45" s="89"/>
      <c r="Q45" s="89"/>
      <c r="R45" s="89"/>
      <c r="S45" s="74"/>
      <c r="T45" s="89"/>
    </row>
    <row r="46" spans="1:20" s="84" customFormat="1" ht="30" customHeight="1" thickBot="1" x14ac:dyDescent="0.2">
      <c r="A46" s="90"/>
      <c r="B46" s="299" t="s">
        <v>181</v>
      </c>
      <c r="C46" s="300"/>
      <c r="D46" s="323" t="s">
        <v>84</v>
      </c>
      <c r="E46" s="323"/>
      <c r="F46" s="114" t="str">
        <f>IF(COUNT(P50:Q57) &gt; 0,COUNT(P50:P57) &amp; "／" &amp; COUNT(P50:Q57),"")</f>
        <v/>
      </c>
      <c r="G46" s="79"/>
      <c r="H46" s="80"/>
      <c r="I46" s="81"/>
      <c r="J46" s="82" t="s">
        <v>65</v>
      </c>
      <c r="K46" s="80">
        <v>2</v>
      </c>
      <c r="L46" s="80">
        <v>548</v>
      </c>
      <c r="M46" s="83"/>
      <c r="N46" s="83"/>
      <c r="O46" s="83"/>
      <c r="P46" s="83"/>
      <c r="Q46" s="83"/>
      <c r="R46" s="83"/>
      <c r="S46" s="74"/>
      <c r="T46" s="83"/>
    </row>
    <row r="47" spans="1:20" x14ac:dyDescent="0.15">
      <c r="A47" s="91"/>
      <c r="B47" s="92" t="s">
        <v>157</v>
      </c>
      <c r="C47" s="324" t="str">
        <f>IF((MIN(I50:I52)=0),"標準項目の「あり」「なし」を選択してください","")</f>
        <v>標準項目の「あり」「なし」を選択してください</v>
      </c>
      <c r="D47" s="324"/>
      <c r="E47" s="324"/>
      <c r="F47" s="325"/>
      <c r="H47" s="74"/>
      <c r="I47" s="55"/>
      <c r="J47" s="7" t="s">
        <v>66</v>
      </c>
      <c r="K47" s="7">
        <v>1</v>
      </c>
      <c r="L47" s="74">
        <v>17434</v>
      </c>
      <c r="M47" s="74"/>
      <c r="N47" s="74"/>
      <c r="O47" s="74"/>
      <c r="P47" s="74"/>
      <c r="Q47" s="74"/>
      <c r="R47" s="74"/>
      <c r="S47" s="74"/>
      <c r="T47" s="74"/>
    </row>
    <row r="48" spans="1:20" s="96" customFormat="1" ht="37.5" customHeight="1" x14ac:dyDescent="0.15">
      <c r="A48" s="93" t="s">
        <v>57</v>
      </c>
      <c r="B48" s="272" t="s">
        <v>183</v>
      </c>
      <c r="C48" s="273"/>
      <c r="D48" s="326" t="str">
        <f xml:space="preserve"> "評点（" &amp; REPT("○",COUNT(P50:P52)) &amp; REPT("●",COUNT(Q50:Q52)) &amp; "）"</f>
        <v>評点（）</v>
      </c>
      <c r="E48" s="326"/>
      <c r="F48" s="113" t="str">
        <f>IF(COUNT(R50:R52)&gt;0,"・非該当" &amp; COUNT(R50:R52),"")</f>
        <v/>
      </c>
      <c r="G48" s="79"/>
      <c r="H48" s="94"/>
      <c r="I48" s="95" t="str">
        <f>IF(MIN(I50:I52)=0,"",IF(COUNT(P50:Q52)=0,"-",IF(COUNT(P50:Q52)=COUNT(P50:P52),"A",IF(COUNT(P50:P52)=0,"C","B"))))</f>
        <v/>
      </c>
      <c r="J48" s="7" t="s">
        <v>51</v>
      </c>
      <c r="K48" s="95"/>
      <c r="L48" s="94"/>
      <c r="M48" s="94"/>
      <c r="N48" s="94"/>
      <c r="O48" s="94"/>
      <c r="P48" s="94"/>
      <c r="Q48" s="94"/>
      <c r="R48" s="94"/>
      <c r="S48" s="74"/>
      <c r="T48" s="94"/>
    </row>
    <row r="49" spans="1:20" x14ac:dyDescent="0.15">
      <c r="A49" s="91"/>
      <c r="B49" s="112" t="s">
        <v>52</v>
      </c>
      <c r="C49" s="315" t="s">
        <v>53</v>
      </c>
      <c r="D49" s="316"/>
      <c r="E49" s="316"/>
      <c r="F49" s="317"/>
      <c r="H49" s="74"/>
      <c r="I49" s="55"/>
      <c r="J49" s="7" t="s">
        <v>54</v>
      </c>
      <c r="K49" s="7"/>
      <c r="L49" s="74"/>
      <c r="M49" s="74"/>
      <c r="N49" s="74"/>
      <c r="O49" s="74"/>
      <c r="P49" s="74"/>
      <c r="Q49" s="74"/>
      <c r="R49" s="74"/>
      <c r="S49" s="74"/>
      <c r="T49" s="74"/>
    </row>
    <row r="50" spans="1:20" ht="37.5" customHeight="1" x14ac:dyDescent="0.15">
      <c r="A50" s="91"/>
      <c r="B50" s="97"/>
      <c r="C50" s="293" t="s">
        <v>184</v>
      </c>
      <c r="D50" s="294"/>
      <c r="E50" s="318"/>
      <c r="F50" s="98"/>
      <c r="G50" s="79"/>
      <c r="H50" s="74"/>
      <c r="I50" s="55">
        <v>0</v>
      </c>
      <c r="J50" s="7" t="s">
        <v>55</v>
      </c>
      <c r="K50" s="7">
        <v>1</v>
      </c>
      <c r="L50" s="74">
        <v>60044</v>
      </c>
      <c r="M50" s="74"/>
      <c r="N50" s="74"/>
      <c r="O50" s="74"/>
      <c r="P50" s="74" t="str">
        <f>IF(I50=3,1,"")</f>
        <v/>
      </c>
      <c r="Q50" s="74" t="str">
        <f>IF(I50=2,1,"")</f>
        <v/>
      </c>
      <c r="R50" s="74" t="str">
        <f>IF(I50=1,1,"")</f>
        <v/>
      </c>
      <c r="S50" s="74"/>
      <c r="T50" s="74"/>
    </row>
    <row r="51" spans="1:20" ht="37.5" customHeight="1" x14ac:dyDescent="0.15">
      <c r="A51" s="91"/>
      <c r="B51" s="97"/>
      <c r="C51" s="293" t="s">
        <v>185</v>
      </c>
      <c r="D51" s="294"/>
      <c r="E51" s="318"/>
      <c r="F51" s="98"/>
      <c r="G51" s="79"/>
      <c r="H51" s="74"/>
      <c r="I51" s="55">
        <v>0</v>
      </c>
      <c r="J51" s="7" t="s">
        <v>55</v>
      </c>
      <c r="K51" s="7">
        <v>2</v>
      </c>
      <c r="L51" s="74">
        <v>60045</v>
      </c>
      <c r="M51" s="74"/>
      <c r="N51" s="74"/>
      <c r="O51" s="74"/>
      <c r="P51" s="74" t="str">
        <f>IF(I51=3,1,"")</f>
        <v/>
      </c>
      <c r="Q51" s="74" t="str">
        <f>IF(I51=2,1,"")</f>
        <v/>
      </c>
      <c r="R51" s="74" t="str">
        <f>IF(I51=1,1,"")</f>
        <v/>
      </c>
      <c r="S51" s="74"/>
      <c r="T51" s="74"/>
    </row>
    <row r="52" spans="1:20" ht="37.5" customHeight="1" thickBot="1" x14ac:dyDescent="0.2">
      <c r="A52" s="91"/>
      <c r="B52" s="97"/>
      <c r="C52" s="293" t="s">
        <v>186</v>
      </c>
      <c r="D52" s="294"/>
      <c r="E52" s="318"/>
      <c r="F52" s="98"/>
      <c r="G52" s="79"/>
      <c r="H52" s="74"/>
      <c r="I52" s="55">
        <v>0</v>
      </c>
      <c r="J52" s="7" t="s">
        <v>55</v>
      </c>
      <c r="K52" s="7">
        <v>3</v>
      </c>
      <c r="L52" s="74">
        <v>60046</v>
      </c>
      <c r="M52" s="74"/>
      <c r="N52" s="74"/>
      <c r="O52" s="74"/>
      <c r="P52" s="74" t="str">
        <f>IF(I52=3,1,"")</f>
        <v/>
      </c>
      <c r="Q52" s="74" t="str">
        <f>IF(I52=2,1,"")</f>
        <v/>
      </c>
      <c r="R52" s="74" t="str">
        <f>IF(I52=1,1,"")</f>
        <v/>
      </c>
      <c r="S52" s="74"/>
      <c r="T52" s="74"/>
    </row>
    <row r="53" spans="1:20" x14ac:dyDescent="0.15">
      <c r="A53" s="91"/>
      <c r="B53" s="92" t="s">
        <v>161</v>
      </c>
      <c r="C53" s="324" t="str">
        <f>IF((MIN(I56:I57)=0),"標準項目の「あり」「なし」を選択してください","")</f>
        <v>標準項目の「あり」「なし」を選択してください</v>
      </c>
      <c r="D53" s="324"/>
      <c r="E53" s="324"/>
      <c r="F53" s="325"/>
      <c r="H53" s="74"/>
      <c r="I53" s="55"/>
      <c r="J53" s="7" t="s">
        <v>66</v>
      </c>
      <c r="K53" s="7">
        <v>2</v>
      </c>
      <c r="L53" s="74">
        <v>17435</v>
      </c>
      <c r="M53" s="74"/>
      <c r="N53" s="74"/>
      <c r="O53" s="74"/>
      <c r="P53" s="74"/>
      <c r="Q53" s="74"/>
      <c r="R53" s="74"/>
      <c r="S53" s="74"/>
      <c r="T53" s="74"/>
    </row>
    <row r="54" spans="1:20" s="96" customFormat="1" ht="37.5" customHeight="1" x14ac:dyDescent="0.15">
      <c r="A54" s="93" t="s">
        <v>57</v>
      </c>
      <c r="B54" s="272" t="s">
        <v>187</v>
      </c>
      <c r="C54" s="273"/>
      <c r="D54" s="326" t="str">
        <f xml:space="preserve"> "評点（" &amp; REPT("○",COUNT(P56:P57)) &amp; REPT("●",COUNT(Q56:Q57)) &amp; "）"</f>
        <v>評点（）</v>
      </c>
      <c r="E54" s="326"/>
      <c r="F54" s="113" t="str">
        <f>IF(COUNT(R56:R57)&gt;0,"・非該当" &amp; COUNT(R56:R57),"")</f>
        <v/>
      </c>
      <c r="G54" s="79"/>
      <c r="H54" s="94"/>
      <c r="I54" s="95" t="str">
        <f>IF(MIN(I56:I57)=0,"",IF(COUNT(P56:Q57)=0,"-",IF(COUNT(P56:Q57)=COUNT(P56:P57),"A",IF(COUNT(P56:P57)=0,"C","B"))))</f>
        <v/>
      </c>
      <c r="J54" s="7" t="s">
        <v>51</v>
      </c>
      <c r="K54" s="95"/>
      <c r="L54" s="94"/>
      <c r="M54" s="94"/>
      <c r="N54" s="94"/>
      <c r="O54" s="94"/>
      <c r="P54" s="94"/>
      <c r="Q54" s="94"/>
      <c r="R54" s="94"/>
      <c r="S54" s="74"/>
      <c r="T54" s="94"/>
    </row>
    <row r="55" spans="1:20" x14ac:dyDescent="0.15">
      <c r="A55" s="91"/>
      <c r="B55" s="112" t="s">
        <v>52</v>
      </c>
      <c r="C55" s="315" t="s">
        <v>53</v>
      </c>
      <c r="D55" s="316"/>
      <c r="E55" s="316"/>
      <c r="F55" s="317"/>
      <c r="H55" s="74"/>
      <c r="I55" s="55"/>
      <c r="J55" s="7" t="s">
        <v>54</v>
      </c>
      <c r="K55" s="7"/>
      <c r="L55" s="74"/>
      <c r="M55" s="74"/>
      <c r="N55" s="74"/>
      <c r="O55" s="74"/>
      <c r="P55" s="74"/>
      <c r="Q55" s="74"/>
      <c r="R55" s="74"/>
      <c r="S55" s="74"/>
      <c r="T55" s="74"/>
    </row>
    <row r="56" spans="1:20" ht="37.5" customHeight="1" x14ac:dyDescent="0.15">
      <c r="A56" s="91"/>
      <c r="B56" s="97"/>
      <c r="C56" s="293" t="s">
        <v>188</v>
      </c>
      <c r="D56" s="294"/>
      <c r="E56" s="318"/>
      <c r="F56" s="98"/>
      <c r="G56" s="79"/>
      <c r="H56" s="74"/>
      <c r="I56" s="55">
        <v>0</v>
      </c>
      <c r="J56" s="7" t="s">
        <v>55</v>
      </c>
      <c r="K56" s="7">
        <v>1</v>
      </c>
      <c r="L56" s="74">
        <v>60047</v>
      </c>
      <c r="M56" s="74"/>
      <c r="N56" s="74"/>
      <c r="O56" s="74"/>
      <c r="P56" s="74" t="str">
        <f>IF(I56=3,1,"")</f>
        <v/>
      </c>
      <c r="Q56" s="74" t="str">
        <f>IF(I56=2,1,"")</f>
        <v/>
      </c>
      <c r="R56" s="74" t="str">
        <f>IF(I56=1,1,"")</f>
        <v/>
      </c>
      <c r="S56" s="74"/>
      <c r="T56" s="74"/>
    </row>
    <row r="57" spans="1:20" ht="37.5" customHeight="1" thickBot="1" x14ac:dyDescent="0.2">
      <c r="A57" s="91"/>
      <c r="B57" s="97"/>
      <c r="C57" s="293" t="s">
        <v>189</v>
      </c>
      <c r="D57" s="294"/>
      <c r="E57" s="318"/>
      <c r="F57" s="98"/>
      <c r="G57" s="79"/>
      <c r="H57" s="74"/>
      <c r="I57" s="55">
        <v>0</v>
      </c>
      <c r="J57" s="7" t="s">
        <v>55</v>
      </c>
      <c r="K57" s="7">
        <v>2</v>
      </c>
      <c r="L57" s="74">
        <v>60048</v>
      </c>
      <c r="M57" s="74"/>
      <c r="N57" s="74"/>
      <c r="O57" s="74"/>
      <c r="P57" s="74" t="str">
        <f>IF(I57=3,1,"")</f>
        <v/>
      </c>
      <c r="Q57" s="74" t="str">
        <f>IF(I57=2,1,"")</f>
        <v/>
      </c>
      <c r="R57" s="74" t="str">
        <f>IF(I57=1,1,"")</f>
        <v/>
      </c>
      <c r="S57" s="74"/>
      <c r="T57" s="74"/>
    </row>
    <row r="58" spans="1:20" ht="20.25" customHeight="1" x14ac:dyDescent="0.15">
      <c r="A58" s="99"/>
      <c r="B58" s="319" t="s">
        <v>190</v>
      </c>
      <c r="C58" s="320"/>
      <c r="D58" s="321" t="str">
        <f>IF(AND(LEN(case1_2)&lt;&gt;0,COUNT(R39:R57)=11),checkB_2,(IF(LEN(checkA_2)&lt;&gt;0,checkA_2, checkB_2)))</f>
        <v>カテゴリー2の講評を入力してください</v>
      </c>
      <c r="E58" s="321"/>
      <c r="F58" s="322"/>
      <c r="H58" s="74"/>
      <c r="I58" s="55"/>
      <c r="J58" s="7" t="s">
        <v>56</v>
      </c>
      <c r="K58" s="7"/>
      <c r="L58" s="74"/>
      <c r="M58" s="74"/>
      <c r="N58" s="74"/>
      <c r="O58" s="74"/>
      <c r="P58" s="74"/>
      <c r="Q58" s="74"/>
      <c r="R58" s="74"/>
      <c r="S58" s="74"/>
      <c r="T58" s="74"/>
    </row>
    <row r="59" spans="1:20" s="103" customFormat="1" ht="21" customHeight="1" x14ac:dyDescent="0.15">
      <c r="A59" s="110"/>
      <c r="B59" s="302"/>
      <c r="C59" s="303"/>
      <c r="D59" s="303"/>
      <c r="E59" s="303"/>
      <c r="F59" s="304"/>
      <c r="G59" s="2" t="str">
        <f>IF(LEN(B59)=0,"",IF(40-LEN(B59)&gt;0,"残り" &amp; 40-LEN(B59) &amp; "文字",IF(40-LEN(B59)=0,"","文字数がオーバーしています")))</f>
        <v/>
      </c>
      <c r="H59" s="100"/>
      <c r="I59" s="101"/>
      <c r="J59" s="7" t="s">
        <v>78</v>
      </c>
      <c r="K59" s="100"/>
      <c r="L59" s="100"/>
      <c r="M59" s="102"/>
      <c r="N59" s="102"/>
      <c r="O59" s="102"/>
      <c r="P59" s="102"/>
      <c r="Q59" s="102"/>
      <c r="R59" s="102"/>
      <c r="S59" s="74"/>
      <c r="T59" s="102"/>
    </row>
    <row r="60" spans="1:20" s="103" customFormat="1" ht="65.099999999999994" customHeight="1" x14ac:dyDescent="0.15">
      <c r="A60" s="111"/>
      <c r="B60" s="305"/>
      <c r="C60" s="306"/>
      <c r="D60" s="306"/>
      <c r="E60" s="306"/>
      <c r="F60" s="307"/>
      <c r="G60" s="2" t="str">
        <f>IF(LEN(B60)=0,"",IF(256-LEN(B60)&gt;0,"残り" &amp; 256-LEN(B60) &amp; "文字",IF(256-LEN(B60)=0,"","文字数がオーバーしています")))</f>
        <v/>
      </c>
      <c r="H60" s="100"/>
      <c r="I60" s="101"/>
      <c r="J60" s="7" t="s">
        <v>81</v>
      </c>
      <c r="K60" s="100"/>
      <c r="L60" s="100"/>
      <c r="M60" s="102"/>
      <c r="N60" s="102"/>
      <c r="O60" s="102"/>
      <c r="P60" s="102"/>
      <c r="Q60" s="102"/>
      <c r="R60" s="102"/>
      <c r="S60" s="74"/>
      <c r="T60" s="102"/>
    </row>
    <row r="61" spans="1:20" s="103" customFormat="1" ht="21" customHeight="1" x14ac:dyDescent="0.15">
      <c r="A61" s="111"/>
      <c r="B61" s="308"/>
      <c r="C61" s="309"/>
      <c r="D61" s="309"/>
      <c r="E61" s="309"/>
      <c r="F61" s="310"/>
      <c r="G61" s="2" t="str">
        <f>IF(LEN(B61)=0,"",IF(40-LEN(B61)&gt;0,"残り" &amp; 40-LEN(B61) &amp; "文字",IF(40-LEN(B61)=0,"","文字数がオーバーしています")))</f>
        <v/>
      </c>
      <c r="H61" s="100"/>
      <c r="I61" s="101"/>
      <c r="J61" s="7" t="s">
        <v>79</v>
      </c>
      <c r="K61" s="100"/>
      <c r="L61" s="100"/>
      <c r="M61" s="102"/>
      <c r="N61" s="102"/>
      <c r="O61" s="102"/>
      <c r="P61" s="102"/>
      <c r="Q61" s="102"/>
      <c r="R61" s="102"/>
      <c r="S61" s="74"/>
      <c r="T61" s="102"/>
    </row>
    <row r="62" spans="1:20" s="103" customFormat="1" ht="65.099999999999994" customHeight="1" x14ac:dyDescent="0.15">
      <c r="A62" s="111"/>
      <c r="B62" s="311"/>
      <c r="C62" s="311"/>
      <c r="D62" s="311"/>
      <c r="E62" s="311"/>
      <c r="F62" s="312"/>
      <c r="G62" s="2" t="str">
        <f>IF(LEN(B62)=0,"",IF(256-LEN(B62)&gt;0,"残り" &amp; 256-LEN(B62) &amp; "文字",IF(256-LEN(B62)=0,"","文字数がオーバーしています")))</f>
        <v/>
      </c>
      <c r="H62" s="100"/>
      <c r="I62" s="101"/>
      <c r="J62" s="7" t="s">
        <v>82</v>
      </c>
      <c r="K62" s="100"/>
      <c r="L62" s="100"/>
      <c r="M62" s="102"/>
      <c r="N62" s="102"/>
      <c r="O62" s="102"/>
      <c r="P62" s="102"/>
      <c r="Q62" s="102"/>
      <c r="R62" s="102"/>
      <c r="S62" s="74"/>
      <c r="T62" s="102"/>
    </row>
    <row r="63" spans="1:20" s="103" customFormat="1" ht="21" customHeight="1" x14ac:dyDescent="0.15">
      <c r="A63" s="111"/>
      <c r="B63" s="308"/>
      <c r="C63" s="309"/>
      <c r="D63" s="309"/>
      <c r="E63" s="309"/>
      <c r="F63" s="310"/>
      <c r="G63" s="2" t="str">
        <f>IF(LEN(B63)=0,"",IF(40-LEN(B63)&gt;0,"残り" &amp; 40-LEN(B63) &amp; "文字",IF(40-LEN(B63)=0,"","文字数がオーバーしています")))</f>
        <v/>
      </c>
      <c r="H63" s="100"/>
      <c r="I63" s="101"/>
      <c r="J63" s="7" t="s">
        <v>80</v>
      </c>
      <c r="K63" s="100"/>
      <c r="L63" s="100"/>
      <c r="M63" s="102"/>
      <c r="N63" s="102"/>
      <c r="O63" s="102"/>
      <c r="P63" s="102"/>
      <c r="Q63" s="102"/>
      <c r="R63" s="102"/>
      <c r="S63" s="74"/>
      <c r="T63" s="102"/>
    </row>
    <row r="64" spans="1:20" s="103" customFormat="1" ht="65.099999999999994" customHeight="1" thickBot="1" x14ac:dyDescent="0.2">
      <c r="A64" s="104"/>
      <c r="B64" s="313"/>
      <c r="C64" s="313"/>
      <c r="D64" s="313"/>
      <c r="E64" s="313"/>
      <c r="F64" s="314"/>
      <c r="G64" s="2" t="str">
        <f>IF(LEN(B64)=0,"",IF(256-LEN(B64)&gt;0,"残り" &amp; 256-LEN(B64) &amp; "文字",IF(256-LEN(B64)=0,"","文字数がオーバーしています")))</f>
        <v/>
      </c>
      <c r="H64" s="100"/>
      <c r="I64" s="101"/>
      <c r="J64" s="7" t="s">
        <v>83</v>
      </c>
      <c r="K64" s="100"/>
      <c r="L64" s="100"/>
      <c r="M64" s="102"/>
      <c r="N64" s="102"/>
      <c r="O64" s="102"/>
      <c r="P64" s="102"/>
      <c r="Q64" s="102"/>
      <c r="R64" s="102"/>
      <c r="S64" s="74"/>
      <c r="T64" s="102"/>
    </row>
    <row r="65" spans="1:20" ht="18" customHeight="1" thickTop="1" x14ac:dyDescent="0.15">
      <c r="A65" s="288">
        <v>3</v>
      </c>
      <c r="B65" s="290" t="s">
        <v>192</v>
      </c>
      <c r="C65" s="291"/>
      <c r="D65" s="291"/>
      <c r="E65" s="291"/>
      <c r="F65" s="292"/>
      <c r="H65" s="74"/>
      <c r="I65" s="55"/>
      <c r="J65" s="7" t="s">
        <v>56</v>
      </c>
      <c r="K65" s="7"/>
      <c r="L65" s="74"/>
      <c r="M65" s="74"/>
      <c r="N65" s="74"/>
      <c r="O65" s="74"/>
      <c r="P65" s="74"/>
      <c r="Q65" s="74"/>
      <c r="R65" s="74"/>
      <c r="S65" s="74"/>
      <c r="T65" s="74" t="s">
        <v>62</v>
      </c>
    </row>
    <row r="66" spans="1:20" s="84" customFormat="1" ht="30" customHeight="1" thickBot="1" x14ac:dyDescent="0.2">
      <c r="A66" s="289"/>
      <c r="B66" s="293" t="s">
        <v>191</v>
      </c>
      <c r="C66" s="294"/>
      <c r="D66" s="294"/>
      <c r="E66" s="294"/>
      <c r="F66" s="295"/>
      <c r="G66" s="79"/>
      <c r="H66" s="80"/>
      <c r="I66" s="81"/>
      <c r="J66" s="82" t="s">
        <v>63</v>
      </c>
      <c r="K66" s="80">
        <v>3</v>
      </c>
      <c r="L66" s="80">
        <v>122</v>
      </c>
      <c r="M66" s="83"/>
      <c r="N66" s="83"/>
      <c r="O66" s="83"/>
      <c r="P66" s="83"/>
      <c r="Q66" s="83"/>
      <c r="R66" s="83"/>
      <c r="S66" s="74"/>
      <c r="T66" s="83"/>
    </row>
    <row r="67" spans="1:20" s="11" customFormat="1" ht="17.25" customHeight="1" x14ac:dyDescent="0.15">
      <c r="A67" s="85"/>
      <c r="B67" s="296" t="s">
        <v>194</v>
      </c>
      <c r="C67" s="297"/>
      <c r="D67" s="297"/>
      <c r="E67" s="297"/>
      <c r="F67" s="298"/>
      <c r="G67" s="86"/>
      <c r="H67" s="87"/>
      <c r="I67" s="88"/>
      <c r="J67" s="7" t="s">
        <v>64</v>
      </c>
      <c r="K67" s="87"/>
      <c r="L67" s="87"/>
      <c r="M67" s="89"/>
      <c r="N67" s="89"/>
      <c r="O67" s="89"/>
      <c r="P67" s="89"/>
      <c r="Q67" s="89"/>
      <c r="R67" s="89"/>
      <c r="S67" s="74"/>
      <c r="T67" s="89"/>
    </row>
    <row r="68" spans="1:20" s="84" customFormat="1" ht="30" customHeight="1" thickBot="1" x14ac:dyDescent="0.2">
      <c r="A68" s="90"/>
      <c r="B68" s="299" t="s">
        <v>193</v>
      </c>
      <c r="C68" s="300"/>
      <c r="D68" s="323" t="s">
        <v>84</v>
      </c>
      <c r="E68" s="323"/>
      <c r="F68" s="114" t="str">
        <f>IF(COUNT(P72:Q73) &gt; 0,COUNT(P72:P73) &amp; "／" &amp; COUNT(P72:Q73),"")</f>
        <v/>
      </c>
      <c r="G68" s="79"/>
      <c r="H68" s="80"/>
      <c r="I68" s="81"/>
      <c r="J68" s="82" t="s">
        <v>65</v>
      </c>
      <c r="K68" s="80">
        <v>1</v>
      </c>
      <c r="L68" s="80">
        <v>549</v>
      </c>
      <c r="M68" s="83"/>
      <c r="N68" s="83"/>
      <c r="O68" s="83"/>
      <c r="P68" s="83"/>
      <c r="Q68" s="83"/>
      <c r="R68" s="83"/>
      <c r="S68" s="74"/>
      <c r="T68" s="83"/>
    </row>
    <row r="69" spans="1:20" x14ac:dyDescent="0.15">
      <c r="A69" s="91"/>
      <c r="B69" s="92" t="s">
        <v>157</v>
      </c>
      <c r="C69" s="324" t="str">
        <f>IF((MIN(I72:I73)=0),"標準項目の「あり」「なし」を選択してください","")</f>
        <v>標準項目の「あり」「なし」を選択してください</v>
      </c>
      <c r="D69" s="324"/>
      <c r="E69" s="324"/>
      <c r="F69" s="325"/>
      <c r="H69" s="74"/>
      <c r="I69" s="55"/>
      <c r="J69" s="7" t="s">
        <v>66</v>
      </c>
      <c r="K69" s="7">
        <v>1</v>
      </c>
      <c r="L69" s="74">
        <v>17436</v>
      </c>
      <c r="M69" s="74"/>
      <c r="N69" s="74"/>
      <c r="O69" s="74"/>
      <c r="P69" s="74"/>
      <c r="Q69" s="74"/>
      <c r="R69" s="74"/>
      <c r="S69" s="74"/>
      <c r="T69" s="74"/>
    </row>
    <row r="70" spans="1:20" s="96" customFormat="1" ht="37.5" customHeight="1" x14ac:dyDescent="0.15">
      <c r="A70" s="93" t="s">
        <v>57</v>
      </c>
      <c r="B70" s="272" t="s">
        <v>195</v>
      </c>
      <c r="C70" s="273"/>
      <c r="D70" s="326" t="str">
        <f xml:space="preserve"> "評点（" &amp; REPT("○",COUNT(P72:P73)) &amp; REPT("●",COUNT(Q72:Q73)) &amp; "）"</f>
        <v>評点（）</v>
      </c>
      <c r="E70" s="326"/>
      <c r="F70" s="113" t="str">
        <f>IF(COUNT(R72:R73)&gt;0,"・非該当" &amp; COUNT(R72:R73),"")</f>
        <v/>
      </c>
      <c r="G70" s="79"/>
      <c r="H70" s="94"/>
      <c r="I70" s="95" t="str">
        <f>IF(MIN(I72:I73)=0,"",IF(COUNT(P72:Q73)=0,"-",IF(COUNT(P72:Q73)=COUNT(P72:P73),"A",IF(COUNT(P72:P73)=0,"C","B"))))</f>
        <v/>
      </c>
      <c r="J70" s="7" t="s">
        <v>51</v>
      </c>
      <c r="K70" s="95"/>
      <c r="L70" s="94"/>
      <c r="M70" s="94"/>
      <c r="N70" s="94"/>
      <c r="O70" s="94"/>
      <c r="P70" s="94"/>
      <c r="Q70" s="94"/>
      <c r="R70" s="94"/>
      <c r="S70" s="74"/>
      <c r="T70" s="94"/>
    </row>
    <row r="71" spans="1:20" x14ac:dyDescent="0.15">
      <c r="A71" s="91"/>
      <c r="B71" s="112" t="s">
        <v>52</v>
      </c>
      <c r="C71" s="315" t="s">
        <v>53</v>
      </c>
      <c r="D71" s="316"/>
      <c r="E71" s="316"/>
      <c r="F71" s="317"/>
      <c r="H71" s="74"/>
      <c r="I71" s="55"/>
      <c r="J71" s="7" t="s">
        <v>54</v>
      </c>
      <c r="K71" s="7"/>
      <c r="L71" s="74"/>
      <c r="M71" s="74"/>
      <c r="N71" s="74"/>
      <c r="O71" s="74"/>
      <c r="P71" s="74"/>
      <c r="Q71" s="74"/>
      <c r="R71" s="74"/>
      <c r="S71" s="74"/>
      <c r="T71" s="74"/>
    </row>
    <row r="72" spans="1:20" ht="37.5" customHeight="1" x14ac:dyDescent="0.15">
      <c r="A72" s="91"/>
      <c r="B72" s="97"/>
      <c r="C72" s="293" t="s">
        <v>196</v>
      </c>
      <c r="D72" s="294"/>
      <c r="E72" s="318"/>
      <c r="F72" s="98"/>
      <c r="G72" s="79"/>
      <c r="H72" s="74"/>
      <c r="I72" s="55">
        <v>0</v>
      </c>
      <c r="J72" s="7" t="s">
        <v>55</v>
      </c>
      <c r="K72" s="7">
        <v>1</v>
      </c>
      <c r="L72" s="74">
        <v>60049</v>
      </c>
      <c r="M72" s="74"/>
      <c r="N72" s="74"/>
      <c r="O72" s="74"/>
      <c r="P72" s="74" t="str">
        <f>IF(I72=3,1,"")</f>
        <v/>
      </c>
      <c r="Q72" s="74" t="str">
        <f>IF(I72=2,1,"")</f>
        <v/>
      </c>
      <c r="R72" s="74" t="str">
        <f>IF(I72=1,1,"")</f>
        <v/>
      </c>
      <c r="S72" s="74"/>
      <c r="T72" s="74"/>
    </row>
    <row r="73" spans="1:20" ht="37.5" customHeight="1" thickBot="1" x14ac:dyDescent="0.2">
      <c r="A73" s="91"/>
      <c r="B73" s="97"/>
      <c r="C73" s="293" t="s">
        <v>197</v>
      </c>
      <c r="D73" s="294"/>
      <c r="E73" s="318"/>
      <c r="F73" s="98"/>
      <c r="G73" s="79"/>
      <c r="H73" s="74"/>
      <c r="I73" s="55">
        <v>0</v>
      </c>
      <c r="J73" s="7" t="s">
        <v>55</v>
      </c>
      <c r="K73" s="7">
        <v>2</v>
      </c>
      <c r="L73" s="74">
        <v>60050</v>
      </c>
      <c r="M73" s="74"/>
      <c r="N73" s="74"/>
      <c r="O73" s="74"/>
      <c r="P73" s="74" t="str">
        <f>IF(I73=3,1,"")</f>
        <v/>
      </c>
      <c r="Q73" s="74" t="str">
        <f>IF(I73=2,1,"")</f>
        <v/>
      </c>
      <c r="R73" s="74" t="str">
        <f>IF(I73=1,1,"")</f>
        <v/>
      </c>
      <c r="S73" s="74"/>
      <c r="T73" s="74"/>
    </row>
    <row r="74" spans="1:20" s="11" customFormat="1" ht="17.25" customHeight="1" x14ac:dyDescent="0.15">
      <c r="A74" s="85"/>
      <c r="B74" s="296" t="s">
        <v>199</v>
      </c>
      <c r="C74" s="297"/>
      <c r="D74" s="297"/>
      <c r="E74" s="297"/>
      <c r="F74" s="298"/>
      <c r="G74" s="86"/>
      <c r="H74" s="87"/>
      <c r="I74" s="88"/>
      <c r="J74" s="7" t="s">
        <v>64</v>
      </c>
      <c r="K74" s="87"/>
      <c r="L74" s="87"/>
      <c r="M74" s="89"/>
      <c r="N74" s="89"/>
      <c r="O74" s="89"/>
      <c r="P74" s="89"/>
      <c r="Q74" s="89"/>
      <c r="R74" s="89"/>
      <c r="S74" s="74"/>
      <c r="T74" s="89"/>
    </row>
    <row r="75" spans="1:20" s="84" customFormat="1" ht="30" customHeight="1" thickBot="1" x14ac:dyDescent="0.2">
      <c r="A75" s="90"/>
      <c r="B75" s="299" t="s">
        <v>198</v>
      </c>
      <c r="C75" s="300"/>
      <c r="D75" s="323" t="s">
        <v>84</v>
      </c>
      <c r="E75" s="323"/>
      <c r="F75" s="114" t="str">
        <f>IF(COUNT(P79:Q85) &gt; 0,COUNT(P79:P85) &amp; "／" &amp; COUNT(P79:Q85),"")</f>
        <v/>
      </c>
      <c r="G75" s="79"/>
      <c r="H75" s="80"/>
      <c r="I75" s="81"/>
      <c r="J75" s="82" t="s">
        <v>65</v>
      </c>
      <c r="K75" s="80">
        <v>2</v>
      </c>
      <c r="L75" s="80">
        <v>550</v>
      </c>
      <c r="M75" s="83"/>
      <c r="N75" s="83"/>
      <c r="O75" s="83"/>
      <c r="P75" s="83"/>
      <c r="Q75" s="83"/>
      <c r="R75" s="83"/>
      <c r="S75" s="74"/>
      <c r="T75" s="83"/>
    </row>
    <row r="76" spans="1:20" x14ac:dyDescent="0.15">
      <c r="A76" s="91"/>
      <c r="B76" s="92" t="s">
        <v>157</v>
      </c>
      <c r="C76" s="324" t="str">
        <f>IF((MIN(I79:I80)=0),"標準項目の「あり」「なし」を選択してください","")</f>
        <v>標準項目の「あり」「なし」を選択してください</v>
      </c>
      <c r="D76" s="324"/>
      <c r="E76" s="324"/>
      <c r="F76" s="325"/>
      <c r="H76" s="74"/>
      <c r="I76" s="55"/>
      <c r="J76" s="7" t="s">
        <v>66</v>
      </c>
      <c r="K76" s="7">
        <v>1</v>
      </c>
      <c r="L76" s="74">
        <v>17437</v>
      </c>
      <c r="M76" s="74"/>
      <c r="N76" s="74"/>
      <c r="O76" s="74"/>
      <c r="P76" s="74"/>
      <c r="Q76" s="74"/>
      <c r="R76" s="74"/>
      <c r="S76" s="74"/>
      <c r="T76" s="74"/>
    </row>
    <row r="77" spans="1:20" s="96" customFormat="1" ht="37.5" customHeight="1" x14ac:dyDescent="0.15">
      <c r="A77" s="93" t="s">
        <v>57</v>
      </c>
      <c r="B77" s="272" t="s">
        <v>200</v>
      </c>
      <c r="C77" s="273"/>
      <c r="D77" s="326" t="str">
        <f xml:space="preserve"> "評点（" &amp; REPT("○",COUNT(P79:P80)) &amp; REPT("●",COUNT(Q79:Q80)) &amp; "）"</f>
        <v>評点（）</v>
      </c>
      <c r="E77" s="326"/>
      <c r="F77" s="113" t="str">
        <f>IF(COUNT(R79:R80)&gt;0,"・非該当" &amp; COUNT(R79:R80),"")</f>
        <v/>
      </c>
      <c r="G77" s="79"/>
      <c r="H77" s="94"/>
      <c r="I77" s="95" t="str">
        <f>IF(MIN(I79:I80)=0,"",IF(COUNT(P79:Q80)=0,"-",IF(COUNT(P79:Q80)=COUNT(P79:P80),"A",IF(COUNT(P79:P80)=0,"C","B"))))</f>
        <v/>
      </c>
      <c r="J77" s="7" t="s">
        <v>51</v>
      </c>
      <c r="K77" s="95"/>
      <c r="L77" s="94"/>
      <c r="M77" s="94"/>
      <c r="N77" s="94"/>
      <c r="O77" s="94"/>
      <c r="P77" s="94"/>
      <c r="Q77" s="94"/>
      <c r="R77" s="94"/>
      <c r="S77" s="74"/>
      <c r="T77" s="94"/>
    </row>
    <row r="78" spans="1:20" x14ac:dyDescent="0.15">
      <c r="A78" s="91"/>
      <c r="B78" s="112" t="s">
        <v>52</v>
      </c>
      <c r="C78" s="315" t="s">
        <v>53</v>
      </c>
      <c r="D78" s="316"/>
      <c r="E78" s="316"/>
      <c r="F78" s="317"/>
      <c r="H78" s="74"/>
      <c r="I78" s="55"/>
      <c r="J78" s="7" t="s">
        <v>54</v>
      </c>
      <c r="K78" s="7"/>
      <c r="L78" s="74"/>
      <c r="M78" s="74"/>
      <c r="N78" s="74"/>
      <c r="O78" s="74"/>
      <c r="P78" s="74"/>
      <c r="Q78" s="74"/>
      <c r="R78" s="74"/>
      <c r="S78" s="74"/>
      <c r="T78" s="74"/>
    </row>
    <row r="79" spans="1:20" ht="37.5" customHeight="1" x14ac:dyDescent="0.15">
      <c r="A79" s="91"/>
      <c r="B79" s="97"/>
      <c r="C79" s="293" t="s">
        <v>201</v>
      </c>
      <c r="D79" s="294"/>
      <c r="E79" s="318"/>
      <c r="F79" s="98"/>
      <c r="G79" s="79"/>
      <c r="H79" s="74"/>
      <c r="I79" s="55">
        <v>0</v>
      </c>
      <c r="J79" s="7" t="s">
        <v>55</v>
      </c>
      <c r="K79" s="7">
        <v>1</v>
      </c>
      <c r="L79" s="74">
        <v>60051</v>
      </c>
      <c r="M79" s="74"/>
      <c r="N79" s="74"/>
      <c r="O79" s="74"/>
      <c r="P79" s="74" t="str">
        <f>IF(I79=3,1,"")</f>
        <v/>
      </c>
      <c r="Q79" s="74" t="str">
        <f>IF(I79=2,1,"")</f>
        <v/>
      </c>
      <c r="R79" s="74" t="str">
        <f>IF(I79=1,1,"")</f>
        <v/>
      </c>
      <c r="S79" s="74"/>
      <c r="T79" s="74"/>
    </row>
    <row r="80" spans="1:20" ht="37.5" customHeight="1" thickBot="1" x14ac:dyDescent="0.2">
      <c r="A80" s="91"/>
      <c r="B80" s="97"/>
      <c r="C80" s="293" t="s">
        <v>202</v>
      </c>
      <c r="D80" s="294"/>
      <c r="E80" s="318"/>
      <c r="F80" s="98"/>
      <c r="G80" s="79"/>
      <c r="H80" s="74"/>
      <c r="I80" s="55">
        <v>0</v>
      </c>
      <c r="J80" s="7" t="s">
        <v>55</v>
      </c>
      <c r="K80" s="7">
        <v>2</v>
      </c>
      <c r="L80" s="74">
        <v>60052</v>
      </c>
      <c r="M80" s="74"/>
      <c r="N80" s="74"/>
      <c r="O80" s="74"/>
      <c r="P80" s="74" t="str">
        <f>IF(I80=3,1,"")</f>
        <v/>
      </c>
      <c r="Q80" s="74" t="str">
        <f>IF(I80=2,1,"")</f>
        <v/>
      </c>
      <c r="R80" s="74" t="str">
        <f>IF(I80=1,1,"")</f>
        <v/>
      </c>
      <c r="S80" s="74"/>
      <c r="T80" s="74"/>
    </row>
    <row r="81" spans="1:20" x14ac:dyDescent="0.15">
      <c r="A81" s="91"/>
      <c r="B81" s="92" t="s">
        <v>161</v>
      </c>
      <c r="C81" s="324" t="str">
        <f>IF((MIN(I84:I85)=0),"標準項目の「あり」「なし」を選択してください","")</f>
        <v>標準項目の「あり」「なし」を選択してください</v>
      </c>
      <c r="D81" s="324"/>
      <c r="E81" s="324"/>
      <c r="F81" s="325"/>
      <c r="H81" s="74"/>
      <c r="I81" s="55"/>
      <c r="J81" s="7" t="s">
        <v>66</v>
      </c>
      <c r="K81" s="7">
        <v>2</v>
      </c>
      <c r="L81" s="74">
        <v>17438</v>
      </c>
      <c r="M81" s="74"/>
      <c r="N81" s="74"/>
      <c r="O81" s="74"/>
      <c r="P81" s="74"/>
      <c r="Q81" s="74"/>
      <c r="R81" s="74"/>
      <c r="S81" s="74"/>
      <c r="T81" s="74"/>
    </row>
    <row r="82" spans="1:20" s="96" customFormat="1" ht="37.5" customHeight="1" x14ac:dyDescent="0.15">
      <c r="A82" s="93" t="s">
        <v>57</v>
      </c>
      <c r="B82" s="272" t="s">
        <v>203</v>
      </c>
      <c r="C82" s="273"/>
      <c r="D82" s="326" t="str">
        <f xml:space="preserve"> "評点（" &amp; REPT("○",COUNT(P84:P85)) &amp; REPT("●",COUNT(Q84:Q85)) &amp; "）"</f>
        <v>評点（）</v>
      </c>
      <c r="E82" s="326"/>
      <c r="F82" s="113" t="str">
        <f>IF(COUNT(R84:R85)&gt;0,"・非該当" &amp; COUNT(R84:R85),"")</f>
        <v/>
      </c>
      <c r="G82" s="79"/>
      <c r="H82" s="94"/>
      <c r="I82" s="95" t="str">
        <f>IF(MIN(I84:I85)=0,"",IF(COUNT(P84:Q85)=0,"-",IF(COUNT(P84:Q85)=COUNT(P84:P85),"A",IF(COUNT(P84:P85)=0,"C","B"))))</f>
        <v/>
      </c>
      <c r="J82" s="7" t="s">
        <v>51</v>
      </c>
      <c r="K82" s="95"/>
      <c r="L82" s="94"/>
      <c r="M82" s="94"/>
      <c r="N82" s="94"/>
      <c r="O82" s="94"/>
      <c r="P82" s="94"/>
      <c r="Q82" s="94"/>
      <c r="R82" s="94"/>
      <c r="S82" s="74"/>
      <c r="T82" s="94"/>
    </row>
    <row r="83" spans="1:20" x14ac:dyDescent="0.15">
      <c r="A83" s="91"/>
      <c r="B83" s="112" t="s">
        <v>52</v>
      </c>
      <c r="C83" s="315" t="s">
        <v>53</v>
      </c>
      <c r="D83" s="316"/>
      <c r="E83" s="316"/>
      <c r="F83" s="317"/>
      <c r="H83" s="74"/>
      <c r="I83" s="55"/>
      <c r="J83" s="7" t="s">
        <v>54</v>
      </c>
      <c r="K83" s="7"/>
      <c r="L83" s="74"/>
      <c r="M83" s="74"/>
      <c r="N83" s="74"/>
      <c r="O83" s="74"/>
      <c r="P83" s="74"/>
      <c r="Q83" s="74"/>
      <c r="R83" s="74"/>
      <c r="S83" s="74"/>
      <c r="T83" s="74"/>
    </row>
    <row r="84" spans="1:20" ht="37.5" customHeight="1" x14ac:dyDescent="0.15">
      <c r="A84" s="91"/>
      <c r="B84" s="97"/>
      <c r="C84" s="293" t="s">
        <v>204</v>
      </c>
      <c r="D84" s="294"/>
      <c r="E84" s="318"/>
      <c r="F84" s="98"/>
      <c r="G84" s="79"/>
      <c r="H84" s="74"/>
      <c r="I84" s="55">
        <v>0</v>
      </c>
      <c r="J84" s="7" t="s">
        <v>55</v>
      </c>
      <c r="K84" s="7">
        <v>1</v>
      </c>
      <c r="L84" s="74">
        <v>60053</v>
      </c>
      <c r="M84" s="74"/>
      <c r="N84" s="74"/>
      <c r="O84" s="74"/>
      <c r="P84" s="74" t="str">
        <f>IF(I84=3,1,"")</f>
        <v/>
      </c>
      <c r="Q84" s="74" t="str">
        <f>IF(I84=2,1,"")</f>
        <v/>
      </c>
      <c r="R84" s="74" t="str">
        <f>IF(I84=1,1,"")</f>
        <v/>
      </c>
      <c r="S84" s="74"/>
      <c r="T84" s="74"/>
    </row>
    <row r="85" spans="1:20" ht="37.5" customHeight="1" thickBot="1" x14ac:dyDescent="0.2">
      <c r="A85" s="91"/>
      <c r="B85" s="97"/>
      <c r="C85" s="293" t="s">
        <v>205</v>
      </c>
      <c r="D85" s="294"/>
      <c r="E85" s="318"/>
      <c r="F85" s="98"/>
      <c r="G85" s="79"/>
      <c r="H85" s="74"/>
      <c r="I85" s="55">
        <v>0</v>
      </c>
      <c r="J85" s="7" t="s">
        <v>55</v>
      </c>
      <c r="K85" s="7">
        <v>2</v>
      </c>
      <c r="L85" s="74">
        <v>60054</v>
      </c>
      <c r="M85" s="74"/>
      <c r="N85" s="74"/>
      <c r="O85" s="74"/>
      <c r="P85" s="74" t="str">
        <f>IF(I85=3,1,"")</f>
        <v/>
      </c>
      <c r="Q85" s="74" t="str">
        <f>IF(I85=2,1,"")</f>
        <v/>
      </c>
      <c r="R85" s="74" t="str">
        <f>IF(I85=1,1,"")</f>
        <v/>
      </c>
      <c r="S85" s="74"/>
      <c r="T85" s="74"/>
    </row>
    <row r="86" spans="1:20" s="11" customFormat="1" ht="17.25" customHeight="1" x14ac:dyDescent="0.15">
      <c r="A86" s="85"/>
      <c r="B86" s="296" t="s">
        <v>207</v>
      </c>
      <c r="C86" s="297"/>
      <c r="D86" s="297"/>
      <c r="E86" s="297"/>
      <c r="F86" s="298"/>
      <c r="G86" s="86"/>
      <c r="H86" s="87"/>
      <c r="I86" s="88"/>
      <c r="J86" s="7" t="s">
        <v>64</v>
      </c>
      <c r="K86" s="87"/>
      <c r="L86" s="87"/>
      <c r="M86" s="89"/>
      <c r="N86" s="89"/>
      <c r="O86" s="89"/>
      <c r="P86" s="89"/>
      <c r="Q86" s="89"/>
      <c r="R86" s="89"/>
      <c r="S86" s="74"/>
      <c r="T86" s="89"/>
    </row>
    <row r="87" spans="1:20" s="84" customFormat="1" ht="30" customHeight="1" thickBot="1" x14ac:dyDescent="0.2">
      <c r="A87" s="90"/>
      <c r="B87" s="299" t="s">
        <v>206</v>
      </c>
      <c r="C87" s="300"/>
      <c r="D87" s="323" t="s">
        <v>84</v>
      </c>
      <c r="E87" s="323"/>
      <c r="F87" s="114" t="str">
        <f>IF(COUNT(P91:Q98) &gt; 0,COUNT(P91:P98) &amp; "／" &amp; COUNT(P91:Q98),"")</f>
        <v/>
      </c>
      <c r="G87" s="79"/>
      <c r="H87" s="80"/>
      <c r="I87" s="81"/>
      <c r="J87" s="82" t="s">
        <v>65</v>
      </c>
      <c r="K87" s="80">
        <v>3</v>
      </c>
      <c r="L87" s="80">
        <v>551</v>
      </c>
      <c r="M87" s="83"/>
      <c r="N87" s="83"/>
      <c r="O87" s="83"/>
      <c r="P87" s="83"/>
      <c r="Q87" s="83"/>
      <c r="R87" s="83"/>
      <c r="S87" s="74"/>
      <c r="T87" s="83"/>
    </row>
    <row r="88" spans="1:20" x14ac:dyDescent="0.15">
      <c r="A88" s="91"/>
      <c r="B88" s="92" t="s">
        <v>157</v>
      </c>
      <c r="C88" s="324" t="str">
        <f>IF((MIN(I91:I92)=0),"標準項目の「あり」「なし」を選択してください","")</f>
        <v>標準項目の「あり」「なし」を選択してください</v>
      </c>
      <c r="D88" s="324"/>
      <c r="E88" s="324"/>
      <c r="F88" s="325"/>
      <c r="H88" s="74"/>
      <c r="I88" s="55"/>
      <c r="J88" s="7" t="s">
        <v>66</v>
      </c>
      <c r="K88" s="7">
        <v>1</v>
      </c>
      <c r="L88" s="74">
        <v>17439</v>
      </c>
      <c r="M88" s="74"/>
      <c r="N88" s="74"/>
      <c r="O88" s="74"/>
      <c r="P88" s="74"/>
      <c r="Q88" s="74"/>
      <c r="R88" s="74"/>
      <c r="S88" s="74"/>
      <c r="T88" s="74"/>
    </row>
    <row r="89" spans="1:20" s="96" customFormat="1" ht="37.5" customHeight="1" x14ac:dyDescent="0.15">
      <c r="A89" s="93" t="s">
        <v>57</v>
      </c>
      <c r="B89" s="272" t="s">
        <v>208</v>
      </c>
      <c r="C89" s="273"/>
      <c r="D89" s="326" t="str">
        <f xml:space="preserve"> "評点（" &amp; REPT("○",COUNT(P91:P92)) &amp; REPT("●",COUNT(Q91:Q92)) &amp; "）"</f>
        <v>評点（）</v>
      </c>
      <c r="E89" s="326"/>
      <c r="F89" s="113" t="str">
        <f>IF(COUNT(R91:R92)&gt;0,"・非該当" &amp; COUNT(R91:R92),"")</f>
        <v/>
      </c>
      <c r="G89" s="79"/>
      <c r="H89" s="94"/>
      <c r="I89" s="95" t="str">
        <f>IF(MIN(I91:I92)=0,"",IF(COUNT(P91:Q92)=0,"-",IF(COUNT(P91:Q92)=COUNT(P91:P92),"A",IF(COUNT(P91:P92)=0,"C","B"))))</f>
        <v/>
      </c>
      <c r="J89" s="7" t="s">
        <v>51</v>
      </c>
      <c r="K89" s="95"/>
      <c r="L89" s="94"/>
      <c r="M89" s="94"/>
      <c r="N89" s="94"/>
      <c r="O89" s="94"/>
      <c r="P89" s="94"/>
      <c r="Q89" s="94"/>
      <c r="R89" s="94"/>
      <c r="S89" s="74"/>
      <c r="T89" s="94"/>
    </row>
    <row r="90" spans="1:20" x14ac:dyDescent="0.15">
      <c r="A90" s="91"/>
      <c r="B90" s="112" t="s">
        <v>52</v>
      </c>
      <c r="C90" s="315" t="s">
        <v>53</v>
      </c>
      <c r="D90" s="316"/>
      <c r="E90" s="316"/>
      <c r="F90" s="317"/>
      <c r="H90" s="74"/>
      <c r="I90" s="55"/>
      <c r="J90" s="7" t="s">
        <v>54</v>
      </c>
      <c r="K90" s="7"/>
      <c r="L90" s="74"/>
      <c r="M90" s="74"/>
      <c r="N90" s="74"/>
      <c r="O90" s="74"/>
      <c r="P90" s="74"/>
      <c r="Q90" s="74"/>
      <c r="R90" s="74"/>
      <c r="S90" s="74"/>
      <c r="T90" s="74"/>
    </row>
    <row r="91" spans="1:20" ht="37.5" customHeight="1" x14ac:dyDescent="0.15">
      <c r="A91" s="91"/>
      <c r="B91" s="97"/>
      <c r="C91" s="293" t="s">
        <v>209</v>
      </c>
      <c r="D91" s="294"/>
      <c r="E91" s="318"/>
      <c r="F91" s="98"/>
      <c r="G91" s="79"/>
      <c r="H91" s="74"/>
      <c r="I91" s="55">
        <v>0</v>
      </c>
      <c r="J91" s="7" t="s">
        <v>55</v>
      </c>
      <c r="K91" s="7">
        <v>1</v>
      </c>
      <c r="L91" s="74">
        <v>60055</v>
      </c>
      <c r="M91" s="74"/>
      <c r="N91" s="74"/>
      <c r="O91" s="74"/>
      <c r="P91" s="74" t="str">
        <f>IF(I91=3,1,"")</f>
        <v/>
      </c>
      <c r="Q91" s="74" t="str">
        <f>IF(I91=2,1,"")</f>
        <v/>
      </c>
      <c r="R91" s="74" t="str">
        <f>IF(I91=1,1,"")</f>
        <v/>
      </c>
      <c r="S91" s="74"/>
      <c r="T91" s="74"/>
    </row>
    <row r="92" spans="1:20" ht="37.5" customHeight="1" thickBot="1" x14ac:dyDescent="0.2">
      <c r="A92" s="91"/>
      <c r="B92" s="97"/>
      <c r="C92" s="293" t="s">
        <v>210</v>
      </c>
      <c r="D92" s="294"/>
      <c r="E92" s="318"/>
      <c r="F92" s="98"/>
      <c r="G92" s="79"/>
      <c r="H92" s="74"/>
      <c r="I92" s="55">
        <v>0</v>
      </c>
      <c r="J92" s="7" t="s">
        <v>55</v>
      </c>
      <c r="K92" s="7">
        <v>2</v>
      </c>
      <c r="L92" s="74">
        <v>60056</v>
      </c>
      <c r="M92" s="74"/>
      <c r="N92" s="74"/>
      <c r="O92" s="74"/>
      <c r="P92" s="74" t="str">
        <f>IF(I92=3,1,"")</f>
        <v/>
      </c>
      <c r="Q92" s="74" t="str">
        <f>IF(I92=2,1,"")</f>
        <v/>
      </c>
      <c r="R92" s="74" t="str">
        <f>IF(I92=1,1,"")</f>
        <v/>
      </c>
      <c r="S92" s="74"/>
      <c r="T92" s="74"/>
    </row>
    <row r="93" spans="1:20" x14ac:dyDescent="0.15">
      <c r="A93" s="91"/>
      <c r="B93" s="92" t="s">
        <v>161</v>
      </c>
      <c r="C93" s="324" t="str">
        <f>IF((MIN(I96:I98)=0),"標準項目の「あり」「なし」を選択してください","")</f>
        <v>標準項目の「あり」「なし」を選択してください</v>
      </c>
      <c r="D93" s="324"/>
      <c r="E93" s="324"/>
      <c r="F93" s="325"/>
      <c r="H93" s="74"/>
      <c r="I93" s="55"/>
      <c r="J93" s="7" t="s">
        <v>66</v>
      </c>
      <c r="K93" s="7">
        <v>2</v>
      </c>
      <c r="L93" s="74">
        <v>17440</v>
      </c>
      <c r="M93" s="74"/>
      <c r="N93" s="74"/>
      <c r="O93" s="74"/>
      <c r="P93" s="74"/>
      <c r="Q93" s="74"/>
      <c r="R93" s="74"/>
      <c r="S93" s="74"/>
      <c r="T93" s="74"/>
    </row>
    <row r="94" spans="1:20" s="96" customFormat="1" ht="37.5" customHeight="1" x14ac:dyDescent="0.15">
      <c r="A94" s="93" t="s">
        <v>57</v>
      </c>
      <c r="B94" s="272" t="s">
        <v>211</v>
      </c>
      <c r="C94" s="273"/>
      <c r="D94" s="326" t="str">
        <f xml:space="preserve"> "評点（" &amp; REPT("○",COUNT(P96:P98)) &amp; REPT("●",COUNT(Q96:Q98)) &amp; "）"</f>
        <v>評点（）</v>
      </c>
      <c r="E94" s="326"/>
      <c r="F94" s="113" t="str">
        <f>IF(COUNT(R96:R98)&gt;0,"・非該当" &amp; COUNT(R96:R98),"")</f>
        <v/>
      </c>
      <c r="G94" s="79"/>
      <c r="H94" s="94"/>
      <c r="I94" s="95" t="str">
        <f>IF(MIN(I96:I98)=0,"",IF(COUNT(P96:Q98)=0,"-",IF(COUNT(P96:Q98)=COUNT(P96:P98),"A",IF(COUNT(P96:P98)=0,"C","B"))))</f>
        <v/>
      </c>
      <c r="J94" s="7" t="s">
        <v>51</v>
      </c>
      <c r="K94" s="95"/>
      <c r="L94" s="94"/>
      <c r="M94" s="94"/>
      <c r="N94" s="94"/>
      <c r="O94" s="94"/>
      <c r="P94" s="94"/>
      <c r="Q94" s="94"/>
      <c r="R94" s="94"/>
      <c r="S94" s="74"/>
      <c r="T94" s="94"/>
    </row>
    <row r="95" spans="1:20" x14ac:dyDescent="0.15">
      <c r="A95" s="91"/>
      <c r="B95" s="112" t="s">
        <v>52</v>
      </c>
      <c r="C95" s="315" t="s">
        <v>53</v>
      </c>
      <c r="D95" s="316"/>
      <c r="E95" s="316"/>
      <c r="F95" s="317"/>
      <c r="H95" s="74"/>
      <c r="I95" s="55"/>
      <c r="J95" s="7" t="s">
        <v>54</v>
      </c>
      <c r="K95" s="7"/>
      <c r="L95" s="74"/>
      <c r="M95" s="74"/>
      <c r="N95" s="74"/>
      <c r="O95" s="74"/>
      <c r="P95" s="74"/>
      <c r="Q95" s="74"/>
      <c r="R95" s="74"/>
      <c r="S95" s="74"/>
      <c r="T95" s="74"/>
    </row>
    <row r="96" spans="1:20" ht="37.5" customHeight="1" x14ac:dyDescent="0.15">
      <c r="A96" s="91"/>
      <c r="B96" s="97"/>
      <c r="C96" s="293" t="s">
        <v>212</v>
      </c>
      <c r="D96" s="294"/>
      <c r="E96" s="318"/>
      <c r="F96" s="98"/>
      <c r="G96" s="79"/>
      <c r="H96" s="74"/>
      <c r="I96" s="55">
        <v>0</v>
      </c>
      <c r="J96" s="7" t="s">
        <v>55</v>
      </c>
      <c r="K96" s="7">
        <v>1</v>
      </c>
      <c r="L96" s="74">
        <v>60057</v>
      </c>
      <c r="M96" s="74"/>
      <c r="N96" s="74"/>
      <c r="O96" s="74"/>
      <c r="P96" s="74" t="str">
        <f>IF(I96=3,1,"")</f>
        <v/>
      </c>
      <c r="Q96" s="74" t="str">
        <f>IF(I96=2,1,"")</f>
        <v/>
      </c>
      <c r="R96" s="74" t="str">
        <f>IF(I96=1,1,"")</f>
        <v/>
      </c>
      <c r="S96" s="74"/>
      <c r="T96" s="74"/>
    </row>
    <row r="97" spans="1:20" ht="37.5" customHeight="1" x14ac:dyDescent="0.15">
      <c r="A97" s="91"/>
      <c r="B97" s="97"/>
      <c r="C97" s="293" t="s">
        <v>213</v>
      </c>
      <c r="D97" s="294"/>
      <c r="E97" s="318"/>
      <c r="F97" s="98"/>
      <c r="G97" s="79"/>
      <c r="H97" s="74"/>
      <c r="I97" s="55">
        <v>0</v>
      </c>
      <c r="J97" s="7" t="s">
        <v>55</v>
      </c>
      <c r="K97" s="7">
        <v>2</v>
      </c>
      <c r="L97" s="74">
        <v>60058</v>
      </c>
      <c r="M97" s="74"/>
      <c r="N97" s="74"/>
      <c r="O97" s="74"/>
      <c r="P97" s="74" t="str">
        <f>IF(I97=3,1,"")</f>
        <v/>
      </c>
      <c r="Q97" s="74" t="str">
        <f>IF(I97=2,1,"")</f>
        <v/>
      </c>
      <c r="R97" s="74" t="str">
        <f>IF(I97=1,1,"")</f>
        <v/>
      </c>
      <c r="S97" s="74"/>
      <c r="T97" s="74"/>
    </row>
    <row r="98" spans="1:20" ht="37.5" customHeight="1" thickBot="1" x14ac:dyDescent="0.2">
      <c r="A98" s="91"/>
      <c r="B98" s="97"/>
      <c r="C98" s="293" t="s">
        <v>214</v>
      </c>
      <c r="D98" s="294"/>
      <c r="E98" s="318"/>
      <c r="F98" s="98"/>
      <c r="G98" s="79"/>
      <c r="H98" s="74"/>
      <c r="I98" s="55">
        <v>0</v>
      </c>
      <c r="J98" s="7" t="s">
        <v>55</v>
      </c>
      <c r="K98" s="7">
        <v>3</v>
      </c>
      <c r="L98" s="74">
        <v>60059</v>
      </c>
      <c r="M98" s="74"/>
      <c r="N98" s="74"/>
      <c r="O98" s="74"/>
      <c r="P98" s="74" t="str">
        <f>IF(I98=3,1,"")</f>
        <v/>
      </c>
      <c r="Q98" s="74" t="str">
        <f>IF(I98=2,1,"")</f>
        <v/>
      </c>
      <c r="R98" s="74" t="str">
        <f>IF(I98=1,1,"")</f>
        <v/>
      </c>
      <c r="S98" s="74"/>
      <c r="T98" s="74"/>
    </row>
    <row r="99" spans="1:20" ht="20.25" customHeight="1" x14ac:dyDescent="0.15">
      <c r="A99" s="99"/>
      <c r="B99" s="319" t="s">
        <v>215</v>
      </c>
      <c r="C99" s="320"/>
      <c r="D99" s="321" t="str">
        <f>IF(AND(LEN(case1_3)&lt;&gt;0,COUNT(R72:R98)=11),checkB_3,(IF(LEN(checkA_3)&lt;&gt;0,checkA_3, checkB_3)))</f>
        <v>カテゴリー3の講評を入力してください</v>
      </c>
      <c r="E99" s="321"/>
      <c r="F99" s="322"/>
      <c r="H99" s="74"/>
      <c r="I99" s="55"/>
      <c r="J99" s="7" t="s">
        <v>56</v>
      </c>
      <c r="K99" s="7"/>
      <c r="L99" s="74"/>
      <c r="M99" s="74"/>
      <c r="N99" s="74"/>
      <c r="O99" s="74"/>
      <c r="P99" s="74"/>
      <c r="Q99" s="74"/>
      <c r="R99" s="74"/>
      <c r="S99" s="74"/>
      <c r="T99" s="74"/>
    </row>
    <row r="100" spans="1:20" s="103" customFormat="1" ht="21" customHeight="1" x14ac:dyDescent="0.15">
      <c r="A100" s="110"/>
      <c r="B100" s="302"/>
      <c r="C100" s="303"/>
      <c r="D100" s="303"/>
      <c r="E100" s="303"/>
      <c r="F100" s="304"/>
      <c r="G100" s="2" t="str">
        <f>IF(LEN(B100)=0,"",IF(40-LEN(B100)&gt;0,"残り" &amp; 40-LEN(B100) &amp; "文字",IF(40-LEN(B100)=0,"","文字数がオーバーしています")))</f>
        <v/>
      </c>
      <c r="H100" s="100"/>
      <c r="I100" s="101"/>
      <c r="J100" s="7" t="s">
        <v>78</v>
      </c>
      <c r="K100" s="100"/>
      <c r="L100" s="100"/>
      <c r="M100" s="102"/>
      <c r="N100" s="102"/>
      <c r="O100" s="102"/>
      <c r="P100" s="102"/>
      <c r="Q100" s="102"/>
      <c r="R100" s="102"/>
      <c r="S100" s="74"/>
      <c r="T100" s="102"/>
    </row>
    <row r="101" spans="1:20" s="103" customFormat="1" ht="65.099999999999994" customHeight="1" x14ac:dyDescent="0.15">
      <c r="A101" s="111"/>
      <c r="B101" s="305"/>
      <c r="C101" s="306"/>
      <c r="D101" s="306"/>
      <c r="E101" s="306"/>
      <c r="F101" s="307"/>
      <c r="G101" s="2" t="str">
        <f>IF(LEN(B101)=0,"",IF(256-LEN(B101)&gt;0,"残り" &amp; 256-LEN(B101) &amp; "文字",IF(256-LEN(B101)=0,"","文字数がオーバーしています")))</f>
        <v/>
      </c>
      <c r="H101" s="100"/>
      <c r="I101" s="101"/>
      <c r="J101" s="7" t="s">
        <v>81</v>
      </c>
      <c r="K101" s="100"/>
      <c r="L101" s="100"/>
      <c r="M101" s="102"/>
      <c r="N101" s="102"/>
      <c r="O101" s="102"/>
      <c r="P101" s="102"/>
      <c r="Q101" s="102"/>
      <c r="R101" s="102"/>
      <c r="S101" s="74"/>
      <c r="T101" s="102"/>
    </row>
    <row r="102" spans="1:20" s="103" customFormat="1" ht="21" customHeight="1" x14ac:dyDescent="0.15">
      <c r="A102" s="111"/>
      <c r="B102" s="308"/>
      <c r="C102" s="309"/>
      <c r="D102" s="309"/>
      <c r="E102" s="309"/>
      <c r="F102" s="310"/>
      <c r="G102" s="2" t="str">
        <f>IF(LEN(B102)=0,"",IF(40-LEN(B102)&gt;0,"残り" &amp; 40-LEN(B102) &amp; "文字",IF(40-LEN(B102)=0,"","文字数がオーバーしています")))</f>
        <v/>
      </c>
      <c r="H102" s="100"/>
      <c r="I102" s="101"/>
      <c r="J102" s="7" t="s">
        <v>79</v>
      </c>
      <c r="K102" s="100"/>
      <c r="L102" s="100"/>
      <c r="M102" s="102"/>
      <c r="N102" s="102"/>
      <c r="O102" s="102"/>
      <c r="P102" s="102"/>
      <c r="Q102" s="102"/>
      <c r="R102" s="102"/>
      <c r="S102" s="74"/>
      <c r="T102" s="102"/>
    </row>
    <row r="103" spans="1:20" s="103" customFormat="1" ht="65.099999999999994" customHeight="1" x14ac:dyDescent="0.15">
      <c r="A103" s="111"/>
      <c r="B103" s="311"/>
      <c r="C103" s="311"/>
      <c r="D103" s="311"/>
      <c r="E103" s="311"/>
      <c r="F103" s="312"/>
      <c r="G103" s="2" t="str">
        <f>IF(LEN(B103)=0,"",IF(256-LEN(B103)&gt;0,"残り" &amp; 256-LEN(B103) &amp; "文字",IF(256-LEN(B103)=0,"","文字数がオーバーしています")))</f>
        <v/>
      </c>
      <c r="H103" s="100"/>
      <c r="I103" s="101"/>
      <c r="J103" s="7" t="s">
        <v>82</v>
      </c>
      <c r="K103" s="100"/>
      <c r="L103" s="100"/>
      <c r="M103" s="102"/>
      <c r="N103" s="102"/>
      <c r="O103" s="102"/>
      <c r="P103" s="102"/>
      <c r="Q103" s="102"/>
      <c r="R103" s="102"/>
      <c r="S103" s="74"/>
      <c r="T103" s="102"/>
    </row>
    <row r="104" spans="1:20" s="103" customFormat="1" ht="21" customHeight="1" x14ac:dyDescent="0.15">
      <c r="A104" s="111"/>
      <c r="B104" s="308"/>
      <c r="C104" s="309"/>
      <c r="D104" s="309"/>
      <c r="E104" s="309"/>
      <c r="F104" s="310"/>
      <c r="G104" s="2" t="str">
        <f>IF(LEN(B104)=0,"",IF(40-LEN(B104)&gt;0,"残り" &amp; 40-LEN(B104) &amp; "文字",IF(40-LEN(B104)=0,"","文字数がオーバーしています")))</f>
        <v/>
      </c>
      <c r="H104" s="100"/>
      <c r="I104" s="101"/>
      <c r="J104" s="7" t="s">
        <v>80</v>
      </c>
      <c r="K104" s="100"/>
      <c r="L104" s="100"/>
      <c r="M104" s="102"/>
      <c r="N104" s="102"/>
      <c r="O104" s="102"/>
      <c r="P104" s="102"/>
      <c r="Q104" s="102"/>
      <c r="R104" s="102"/>
      <c r="S104" s="74"/>
      <c r="T104" s="102"/>
    </row>
    <row r="105" spans="1:20" s="103" customFormat="1" ht="65.099999999999994" customHeight="1" thickBot="1" x14ac:dyDescent="0.2">
      <c r="A105" s="104"/>
      <c r="B105" s="313"/>
      <c r="C105" s="313"/>
      <c r="D105" s="313"/>
      <c r="E105" s="313"/>
      <c r="F105" s="314"/>
      <c r="G105" s="2" t="str">
        <f>IF(LEN(B105)=0,"",IF(256-LEN(B105)&gt;0,"残り" &amp; 256-LEN(B105) &amp; "文字",IF(256-LEN(B105)=0,"","文字数がオーバーしています")))</f>
        <v/>
      </c>
      <c r="H105" s="100"/>
      <c r="I105" s="101"/>
      <c r="J105" s="7" t="s">
        <v>83</v>
      </c>
      <c r="K105" s="100"/>
      <c r="L105" s="100"/>
      <c r="M105" s="102"/>
      <c r="N105" s="102"/>
      <c r="O105" s="102"/>
      <c r="P105" s="102"/>
      <c r="Q105" s="102"/>
      <c r="R105" s="102"/>
      <c r="S105" s="74"/>
      <c r="T105" s="102"/>
    </row>
    <row r="106" spans="1:20" ht="18" customHeight="1" thickTop="1" x14ac:dyDescent="0.15">
      <c r="A106" s="288">
        <v>4</v>
      </c>
      <c r="B106" s="290" t="s">
        <v>217</v>
      </c>
      <c r="C106" s="291"/>
      <c r="D106" s="291"/>
      <c r="E106" s="291"/>
      <c r="F106" s="292"/>
      <c r="H106" s="74"/>
      <c r="I106" s="55"/>
      <c r="J106" s="7" t="s">
        <v>56</v>
      </c>
      <c r="K106" s="7"/>
      <c r="L106" s="74"/>
      <c r="M106" s="74"/>
      <c r="N106" s="74"/>
      <c r="O106" s="74"/>
      <c r="P106" s="74"/>
      <c r="Q106" s="74"/>
      <c r="R106" s="74"/>
      <c r="S106" s="74"/>
      <c r="T106" s="74" t="s">
        <v>62</v>
      </c>
    </row>
    <row r="107" spans="1:20" s="84" customFormat="1" ht="30" customHeight="1" thickBot="1" x14ac:dyDescent="0.2">
      <c r="A107" s="289"/>
      <c r="B107" s="293" t="s">
        <v>216</v>
      </c>
      <c r="C107" s="294"/>
      <c r="D107" s="294"/>
      <c r="E107" s="294"/>
      <c r="F107" s="295"/>
      <c r="G107" s="79"/>
      <c r="H107" s="80"/>
      <c r="I107" s="81"/>
      <c r="J107" s="82" t="s">
        <v>63</v>
      </c>
      <c r="K107" s="80">
        <v>4</v>
      </c>
      <c r="L107" s="80">
        <v>123</v>
      </c>
      <c r="M107" s="83"/>
      <c r="N107" s="83"/>
      <c r="O107" s="83"/>
      <c r="P107" s="83"/>
      <c r="Q107" s="83"/>
      <c r="R107" s="83"/>
      <c r="S107" s="74"/>
      <c r="T107" s="83"/>
    </row>
    <row r="108" spans="1:20" s="11" customFormat="1" ht="17.25" customHeight="1" x14ac:dyDescent="0.15">
      <c r="A108" s="85"/>
      <c r="B108" s="296" t="s">
        <v>219</v>
      </c>
      <c r="C108" s="297"/>
      <c r="D108" s="297"/>
      <c r="E108" s="297"/>
      <c r="F108" s="298"/>
      <c r="G108" s="86"/>
      <c r="H108" s="87"/>
      <c r="I108" s="88"/>
      <c r="J108" s="7" t="s">
        <v>64</v>
      </c>
      <c r="K108" s="87"/>
      <c r="L108" s="87"/>
      <c r="M108" s="89"/>
      <c r="N108" s="89"/>
      <c r="O108" s="89"/>
      <c r="P108" s="89"/>
      <c r="Q108" s="89"/>
      <c r="R108" s="89"/>
      <c r="S108" s="74"/>
      <c r="T108" s="89"/>
    </row>
    <row r="109" spans="1:20" s="84" customFormat="1" ht="30" customHeight="1" thickBot="1" x14ac:dyDescent="0.2">
      <c r="A109" s="90"/>
      <c r="B109" s="299" t="s">
        <v>218</v>
      </c>
      <c r="C109" s="300"/>
      <c r="D109" s="323" t="s">
        <v>84</v>
      </c>
      <c r="E109" s="323"/>
      <c r="F109" s="114" t="str">
        <f>IF(COUNT(P113:Q117) &gt; 0,COUNT(P113:P117) &amp; "／" &amp; COUNT(P113:Q117),"")</f>
        <v/>
      </c>
      <c r="G109" s="79"/>
      <c r="H109" s="80"/>
      <c r="I109" s="81"/>
      <c r="J109" s="82" t="s">
        <v>65</v>
      </c>
      <c r="K109" s="80">
        <v>1</v>
      </c>
      <c r="L109" s="80">
        <v>552</v>
      </c>
      <c r="M109" s="83"/>
      <c r="N109" s="83"/>
      <c r="O109" s="83"/>
      <c r="P109" s="83"/>
      <c r="Q109" s="83"/>
      <c r="R109" s="83"/>
      <c r="S109" s="74"/>
      <c r="T109" s="83"/>
    </row>
    <row r="110" spans="1:20" x14ac:dyDescent="0.15">
      <c r="A110" s="91"/>
      <c r="B110" s="92" t="s">
        <v>157</v>
      </c>
      <c r="C110" s="324" t="str">
        <f>IF((MIN(I113:I117)=0),"標準項目の「あり」「なし」を選択してください","")</f>
        <v>標準項目の「あり」「なし」を選択してください</v>
      </c>
      <c r="D110" s="324"/>
      <c r="E110" s="324"/>
      <c r="F110" s="325"/>
      <c r="H110" s="74"/>
      <c r="I110" s="55"/>
      <c r="J110" s="7" t="s">
        <v>66</v>
      </c>
      <c r="K110" s="7">
        <v>1</v>
      </c>
      <c r="L110" s="74">
        <v>17441</v>
      </c>
      <c r="M110" s="74"/>
      <c r="N110" s="74"/>
      <c r="O110" s="74"/>
      <c r="P110" s="74"/>
      <c r="Q110" s="74"/>
      <c r="R110" s="74"/>
      <c r="S110" s="74"/>
      <c r="T110" s="74"/>
    </row>
    <row r="111" spans="1:20" s="96" customFormat="1" ht="37.5" customHeight="1" x14ac:dyDescent="0.15">
      <c r="A111" s="93" t="s">
        <v>57</v>
      </c>
      <c r="B111" s="272" t="s">
        <v>220</v>
      </c>
      <c r="C111" s="273"/>
      <c r="D111" s="326" t="str">
        <f xml:space="preserve"> "評点（" &amp; REPT("○",COUNT(P113:P117)) &amp; REPT("●",COUNT(Q113:Q117)) &amp; "）"</f>
        <v>評点（）</v>
      </c>
      <c r="E111" s="326"/>
      <c r="F111" s="113" t="str">
        <f>IF(COUNT(R113:R117)&gt;0,"・非該当" &amp; COUNT(R113:R117),"")</f>
        <v/>
      </c>
      <c r="G111" s="79"/>
      <c r="H111" s="94"/>
      <c r="I111" s="95" t="str">
        <f>IF(MIN(I113:I117)=0,"",IF(COUNT(P113:Q117)=0,"-",IF(COUNT(P113:Q117)=COUNT(P113:P117),"A",IF(COUNT(P113:P117)=0,"C","B"))))</f>
        <v/>
      </c>
      <c r="J111" s="7" t="s">
        <v>51</v>
      </c>
      <c r="K111" s="95"/>
      <c r="L111" s="94"/>
      <c r="M111" s="94"/>
      <c r="N111" s="94"/>
      <c r="O111" s="94"/>
      <c r="P111" s="94"/>
      <c r="Q111" s="94"/>
      <c r="R111" s="94"/>
      <c r="S111" s="74"/>
      <c r="T111" s="94"/>
    </row>
    <row r="112" spans="1:20" x14ac:dyDescent="0.15">
      <c r="A112" s="91"/>
      <c r="B112" s="112" t="s">
        <v>52</v>
      </c>
      <c r="C112" s="315" t="s">
        <v>53</v>
      </c>
      <c r="D112" s="316"/>
      <c r="E112" s="316"/>
      <c r="F112" s="317"/>
      <c r="H112" s="74"/>
      <c r="I112" s="55"/>
      <c r="J112" s="7" t="s">
        <v>54</v>
      </c>
      <c r="K112" s="7"/>
      <c r="L112" s="74"/>
      <c r="M112" s="74"/>
      <c r="N112" s="74"/>
      <c r="O112" s="74"/>
      <c r="P112" s="74"/>
      <c r="Q112" s="74"/>
      <c r="R112" s="74"/>
      <c r="S112" s="74"/>
      <c r="T112" s="74"/>
    </row>
    <row r="113" spans="1:20" ht="37.5" customHeight="1" x14ac:dyDescent="0.15">
      <c r="A113" s="91"/>
      <c r="B113" s="97"/>
      <c r="C113" s="293" t="s">
        <v>221</v>
      </c>
      <c r="D113" s="294"/>
      <c r="E113" s="318"/>
      <c r="F113" s="98"/>
      <c r="G113" s="79"/>
      <c r="H113" s="74"/>
      <c r="I113" s="55">
        <v>0</v>
      </c>
      <c r="J113" s="7" t="s">
        <v>55</v>
      </c>
      <c r="K113" s="7">
        <v>1</v>
      </c>
      <c r="L113" s="74">
        <v>60060</v>
      </c>
      <c r="M113" s="74"/>
      <c r="N113" s="74"/>
      <c r="O113" s="74"/>
      <c r="P113" s="74" t="str">
        <f>IF(I113=3,1,"")</f>
        <v/>
      </c>
      <c r="Q113" s="74" t="str">
        <f>IF(I113=2,1,"")</f>
        <v/>
      </c>
      <c r="R113" s="74" t="str">
        <f>IF(I113=1,1,"")</f>
        <v/>
      </c>
      <c r="S113" s="74"/>
      <c r="T113" s="74"/>
    </row>
    <row r="114" spans="1:20" ht="37.5" customHeight="1" x14ac:dyDescent="0.15">
      <c r="A114" s="91"/>
      <c r="B114" s="97"/>
      <c r="C114" s="293" t="s">
        <v>222</v>
      </c>
      <c r="D114" s="294"/>
      <c r="E114" s="318"/>
      <c r="F114" s="98"/>
      <c r="G114" s="79"/>
      <c r="H114" s="74"/>
      <c r="I114" s="55">
        <v>0</v>
      </c>
      <c r="J114" s="7" t="s">
        <v>55</v>
      </c>
      <c r="K114" s="7">
        <v>2</v>
      </c>
      <c r="L114" s="74">
        <v>60061</v>
      </c>
      <c r="M114" s="74"/>
      <c r="N114" s="74"/>
      <c r="O114" s="74"/>
      <c r="P114" s="74" t="str">
        <f>IF(I114=3,1,"")</f>
        <v/>
      </c>
      <c r="Q114" s="74" t="str">
        <f>IF(I114=2,1,"")</f>
        <v/>
      </c>
      <c r="R114" s="74" t="str">
        <f>IF(I114=1,1,"")</f>
        <v/>
      </c>
      <c r="S114" s="74"/>
      <c r="T114" s="74"/>
    </row>
    <row r="115" spans="1:20" ht="37.5" customHeight="1" x14ac:dyDescent="0.15">
      <c r="A115" s="91"/>
      <c r="B115" s="97"/>
      <c r="C115" s="293" t="s">
        <v>223</v>
      </c>
      <c r="D115" s="294"/>
      <c r="E115" s="318"/>
      <c r="F115" s="98"/>
      <c r="G115" s="79"/>
      <c r="H115" s="74"/>
      <c r="I115" s="55">
        <v>0</v>
      </c>
      <c r="J115" s="7" t="s">
        <v>55</v>
      </c>
      <c r="K115" s="7">
        <v>3</v>
      </c>
      <c r="L115" s="74">
        <v>60062</v>
      </c>
      <c r="M115" s="74"/>
      <c r="N115" s="74"/>
      <c r="O115" s="74"/>
      <c r="P115" s="74" t="str">
        <f>IF(I115=3,1,"")</f>
        <v/>
      </c>
      <c r="Q115" s="74" t="str">
        <f>IF(I115=2,1,"")</f>
        <v/>
      </c>
      <c r="R115" s="74" t="str">
        <f>IF(I115=1,1,"")</f>
        <v/>
      </c>
      <c r="S115" s="74"/>
      <c r="T115" s="74"/>
    </row>
    <row r="116" spans="1:20" ht="37.5" customHeight="1" x14ac:dyDescent="0.15">
      <c r="A116" s="91"/>
      <c r="B116" s="97"/>
      <c r="C116" s="293" t="s">
        <v>224</v>
      </c>
      <c r="D116" s="294"/>
      <c r="E116" s="318"/>
      <c r="F116" s="98"/>
      <c r="G116" s="79"/>
      <c r="H116" s="74"/>
      <c r="I116" s="55">
        <v>0</v>
      </c>
      <c r="J116" s="7" t="s">
        <v>55</v>
      </c>
      <c r="K116" s="7">
        <v>4</v>
      </c>
      <c r="L116" s="74">
        <v>60063</v>
      </c>
      <c r="M116" s="74"/>
      <c r="N116" s="74"/>
      <c r="O116" s="74"/>
      <c r="P116" s="74" t="str">
        <f>IF(I116=3,1,"")</f>
        <v/>
      </c>
      <c r="Q116" s="74" t="str">
        <f>IF(I116=2,1,"")</f>
        <v/>
      </c>
      <c r="R116" s="74" t="str">
        <f>IF(I116=1,1,"")</f>
        <v/>
      </c>
      <c r="S116" s="74"/>
      <c r="T116" s="74"/>
    </row>
    <row r="117" spans="1:20" ht="37.5" customHeight="1" thickBot="1" x14ac:dyDescent="0.2">
      <c r="A117" s="91"/>
      <c r="B117" s="97"/>
      <c r="C117" s="293" t="s">
        <v>225</v>
      </c>
      <c r="D117" s="294"/>
      <c r="E117" s="318"/>
      <c r="F117" s="98"/>
      <c r="G117" s="79"/>
      <c r="H117" s="74"/>
      <c r="I117" s="55">
        <v>0</v>
      </c>
      <c r="J117" s="7" t="s">
        <v>55</v>
      </c>
      <c r="K117" s="7">
        <v>5</v>
      </c>
      <c r="L117" s="74">
        <v>60064</v>
      </c>
      <c r="M117" s="74"/>
      <c r="N117" s="74"/>
      <c r="O117" s="74"/>
      <c r="P117" s="74" t="str">
        <f>IF(I117=3,1,"")</f>
        <v/>
      </c>
      <c r="Q117" s="74" t="str">
        <f>IF(I117=2,1,"")</f>
        <v/>
      </c>
      <c r="R117" s="74" t="str">
        <f>IF(I117=1,1,"")</f>
        <v/>
      </c>
      <c r="S117" s="74"/>
      <c r="T117" s="74"/>
    </row>
    <row r="118" spans="1:20" s="11" customFormat="1" ht="17.25" customHeight="1" x14ac:dyDescent="0.15">
      <c r="A118" s="85"/>
      <c r="B118" s="296" t="s">
        <v>227</v>
      </c>
      <c r="C118" s="297"/>
      <c r="D118" s="297"/>
      <c r="E118" s="297"/>
      <c r="F118" s="298"/>
      <c r="G118" s="86"/>
      <c r="H118" s="87"/>
      <c r="I118" s="88"/>
      <c r="J118" s="7" t="s">
        <v>64</v>
      </c>
      <c r="K118" s="87"/>
      <c r="L118" s="87"/>
      <c r="M118" s="89"/>
      <c r="N118" s="89"/>
      <c r="O118" s="89"/>
      <c r="P118" s="89"/>
      <c r="Q118" s="89"/>
      <c r="R118" s="89"/>
      <c r="S118" s="74"/>
      <c r="T118" s="89"/>
    </row>
    <row r="119" spans="1:20" s="84" customFormat="1" ht="30" customHeight="1" thickBot="1" x14ac:dyDescent="0.2">
      <c r="A119" s="90"/>
      <c r="B119" s="299" t="s">
        <v>226</v>
      </c>
      <c r="C119" s="300"/>
      <c r="D119" s="323" t="s">
        <v>84</v>
      </c>
      <c r="E119" s="323"/>
      <c r="F119" s="114" t="str">
        <f>IF(COUNT(P123:Q126) &gt; 0,COUNT(P123:P126) &amp; "／" &amp; COUNT(P123:Q126),"")</f>
        <v/>
      </c>
      <c r="G119" s="79"/>
      <c r="H119" s="80"/>
      <c r="I119" s="81"/>
      <c r="J119" s="82" t="s">
        <v>65</v>
      </c>
      <c r="K119" s="80">
        <v>2</v>
      </c>
      <c r="L119" s="80">
        <v>553</v>
      </c>
      <c r="M119" s="83"/>
      <c r="N119" s="83"/>
      <c r="O119" s="83"/>
      <c r="P119" s="83"/>
      <c r="Q119" s="83"/>
      <c r="R119" s="83"/>
      <c r="S119" s="74"/>
      <c r="T119" s="83"/>
    </row>
    <row r="120" spans="1:20" x14ac:dyDescent="0.15">
      <c r="A120" s="91"/>
      <c r="B120" s="92" t="s">
        <v>157</v>
      </c>
      <c r="C120" s="324" t="str">
        <f>IF((MIN(I123:I126)=0),"標準項目の「あり」「なし」を選択してください","")</f>
        <v>標準項目の「あり」「なし」を選択してください</v>
      </c>
      <c r="D120" s="324"/>
      <c r="E120" s="324"/>
      <c r="F120" s="325"/>
      <c r="H120" s="74"/>
      <c r="I120" s="55"/>
      <c r="J120" s="7" t="s">
        <v>66</v>
      </c>
      <c r="K120" s="7">
        <v>1</v>
      </c>
      <c r="L120" s="74">
        <v>17442</v>
      </c>
      <c r="M120" s="74"/>
      <c r="N120" s="74"/>
      <c r="O120" s="74"/>
      <c r="P120" s="74"/>
      <c r="Q120" s="74"/>
      <c r="R120" s="74"/>
      <c r="S120" s="74"/>
      <c r="T120" s="74"/>
    </row>
    <row r="121" spans="1:20" s="96" customFormat="1" ht="37.5" customHeight="1" x14ac:dyDescent="0.15">
      <c r="A121" s="93" t="s">
        <v>57</v>
      </c>
      <c r="B121" s="272" t="s">
        <v>226</v>
      </c>
      <c r="C121" s="273"/>
      <c r="D121" s="326" t="str">
        <f xml:space="preserve"> "評点（" &amp; REPT("○",COUNT(P123:P126)) &amp; REPT("●",COUNT(Q123:Q126)) &amp; "）"</f>
        <v>評点（）</v>
      </c>
      <c r="E121" s="326"/>
      <c r="F121" s="113" t="str">
        <f>IF(COUNT(R123:R126)&gt;0,"・非該当" &amp; COUNT(R123:R126),"")</f>
        <v/>
      </c>
      <c r="G121" s="79"/>
      <c r="H121" s="94"/>
      <c r="I121" s="95" t="str">
        <f>IF(MIN(I123:I126)=0,"",IF(COUNT(P123:Q126)=0,"-",IF(COUNT(P123:Q126)=COUNT(P123:P126),"A",IF(COUNT(P123:P126)=0,"C","B"))))</f>
        <v/>
      </c>
      <c r="J121" s="7" t="s">
        <v>51</v>
      </c>
      <c r="K121" s="95"/>
      <c r="L121" s="94"/>
      <c r="M121" s="94"/>
      <c r="N121" s="94"/>
      <c r="O121" s="94"/>
      <c r="P121" s="94"/>
      <c r="Q121" s="94"/>
      <c r="R121" s="94"/>
      <c r="S121" s="74"/>
      <c r="T121" s="94"/>
    </row>
    <row r="122" spans="1:20" x14ac:dyDescent="0.15">
      <c r="A122" s="91"/>
      <c r="B122" s="112" t="s">
        <v>52</v>
      </c>
      <c r="C122" s="315" t="s">
        <v>53</v>
      </c>
      <c r="D122" s="316"/>
      <c r="E122" s="316"/>
      <c r="F122" s="317"/>
      <c r="H122" s="74"/>
      <c r="I122" s="55"/>
      <c r="J122" s="7" t="s">
        <v>54</v>
      </c>
      <c r="K122" s="7"/>
      <c r="L122" s="74"/>
      <c r="M122" s="74"/>
      <c r="N122" s="74"/>
      <c r="O122" s="74"/>
      <c r="P122" s="74"/>
      <c r="Q122" s="74"/>
      <c r="R122" s="74"/>
      <c r="S122" s="74"/>
      <c r="T122" s="74"/>
    </row>
    <row r="123" spans="1:20" ht="37.5" customHeight="1" x14ac:dyDescent="0.15">
      <c r="A123" s="91"/>
      <c r="B123" s="97"/>
      <c r="C123" s="293" t="s">
        <v>228</v>
      </c>
      <c r="D123" s="294"/>
      <c r="E123" s="318"/>
      <c r="F123" s="98"/>
      <c r="G123" s="79"/>
      <c r="H123" s="74"/>
      <c r="I123" s="55">
        <v>0</v>
      </c>
      <c r="J123" s="7" t="s">
        <v>55</v>
      </c>
      <c r="K123" s="7">
        <v>1</v>
      </c>
      <c r="L123" s="74">
        <v>60065</v>
      </c>
      <c r="M123" s="74"/>
      <c r="N123" s="74"/>
      <c r="O123" s="74"/>
      <c r="P123" s="74" t="str">
        <f>IF(I123=3,1,"")</f>
        <v/>
      </c>
      <c r="Q123" s="74" t="str">
        <f>IF(I123=2,1,"")</f>
        <v/>
      </c>
      <c r="R123" s="74" t="str">
        <f>IF(I123=1,1,"")</f>
        <v/>
      </c>
      <c r="S123" s="74"/>
      <c r="T123" s="74"/>
    </row>
    <row r="124" spans="1:20" ht="37.5" customHeight="1" x14ac:dyDescent="0.15">
      <c r="A124" s="91"/>
      <c r="B124" s="97"/>
      <c r="C124" s="293" t="s">
        <v>229</v>
      </c>
      <c r="D124" s="294"/>
      <c r="E124" s="318"/>
      <c r="F124" s="98"/>
      <c r="G124" s="79"/>
      <c r="H124" s="74"/>
      <c r="I124" s="55">
        <v>0</v>
      </c>
      <c r="J124" s="7" t="s">
        <v>55</v>
      </c>
      <c r="K124" s="7">
        <v>2</v>
      </c>
      <c r="L124" s="74">
        <v>60066</v>
      </c>
      <c r="M124" s="74"/>
      <c r="N124" s="74"/>
      <c r="O124" s="74"/>
      <c r="P124" s="74" t="str">
        <f>IF(I124=3,1,"")</f>
        <v/>
      </c>
      <c r="Q124" s="74" t="str">
        <f>IF(I124=2,1,"")</f>
        <v/>
      </c>
      <c r="R124" s="74" t="str">
        <f>IF(I124=1,1,"")</f>
        <v/>
      </c>
      <c r="S124" s="74"/>
      <c r="T124" s="74"/>
    </row>
    <row r="125" spans="1:20" ht="37.5" customHeight="1" x14ac:dyDescent="0.15">
      <c r="A125" s="91"/>
      <c r="B125" s="97"/>
      <c r="C125" s="293" t="s">
        <v>230</v>
      </c>
      <c r="D125" s="294"/>
      <c r="E125" s="318"/>
      <c r="F125" s="98"/>
      <c r="G125" s="79"/>
      <c r="H125" s="74"/>
      <c r="I125" s="55">
        <v>0</v>
      </c>
      <c r="J125" s="7" t="s">
        <v>55</v>
      </c>
      <c r="K125" s="7">
        <v>3</v>
      </c>
      <c r="L125" s="74">
        <v>60067</v>
      </c>
      <c r="M125" s="74"/>
      <c r="N125" s="74"/>
      <c r="O125" s="74"/>
      <c r="P125" s="74" t="str">
        <f>IF(I125=3,1,"")</f>
        <v/>
      </c>
      <c r="Q125" s="74" t="str">
        <f>IF(I125=2,1,"")</f>
        <v/>
      </c>
      <c r="R125" s="74" t="str">
        <f>IF(I125=1,1,"")</f>
        <v/>
      </c>
      <c r="S125" s="74"/>
      <c r="T125" s="74"/>
    </row>
    <row r="126" spans="1:20" ht="37.5" customHeight="1" thickBot="1" x14ac:dyDescent="0.2">
      <c r="A126" s="91"/>
      <c r="B126" s="97"/>
      <c r="C126" s="293" t="s">
        <v>231</v>
      </c>
      <c r="D126" s="294"/>
      <c r="E126" s="318"/>
      <c r="F126" s="98"/>
      <c r="G126" s="79"/>
      <c r="H126" s="74"/>
      <c r="I126" s="55">
        <v>0</v>
      </c>
      <c r="J126" s="7" t="s">
        <v>55</v>
      </c>
      <c r="K126" s="7">
        <v>4</v>
      </c>
      <c r="L126" s="74">
        <v>60068</v>
      </c>
      <c r="M126" s="74"/>
      <c r="N126" s="74"/>
      <c r="O126" s="74"/>
      <c r="P126" s="74" t="str">
        <f>IF(I126=3,1,"")</f>
        <v/>
      </c>
      <c r="Q126" s="74" t="str">
        <f>IF(I126=2,1,"")</f>
        <v/>
      </c>
      <c r="R126" s="74" t="str">
        <f>IF(I126=1,1,"")</f>
        <v/>
      </c>
      <c r="S126" s="74"/>
      <c r="T126" s="74"/>
    </row>
    <row r="127" spans="1:20" ht="20.25" customHeight="1" x14ac:dyDescent="0.15">
      <c r="A127" s="99"/>
      <c r="B127" s="319" t="s">
        <v>232</v>
      </c>
      <c r="C127" s="320"/>
      <c r="D127" s="321" t="str">
        <f>IF(AND(LEN(case1_4)&lt;&gt;0,COUNT(R113:R126)=9),checkB_4,(IF(LEN(checkA_4)&lt;&gt;0,checkA_4, checkB_4)))</f>
        <v>カテゴリー4の講評を入力してください</v>
      </c>
      <c r="E127" s="321"/>
      <c r="F127" s="322"/>
      <c r="H127" s="74"/>
      <c r="I127" s="55"/>
      <c r="J127" s="7" t="s">
        <v>56</v>
      </c>
      <c r="K127" s="7"/>
      <c r="L127" s="74"/>
      <c r="M127" s="74"/>
      <c r="N127" s="74"/>
      <c r="O127" s="74"/>
      <c r="P127" s="74"/>
      <c r="Q127" s="74"/>
      <c r="R127" s="74"/>
      <c r="S127" s="74"/>
      <c r="T127" s="74"/>
    </row>
    <row r="128" spans="1:20" s="103" customFormat="1" ht="21" customHeight="1" x14ac:dyDescent="0.15">
      <c r="A128" s="110"/>
      <c r="B128" s="302"/>
      <c r="C128" s="303"/>
      <c r="D128" s="303"/>
      <c r="E128" s="303"/>
      <c r="F128" s="304"/>
      <c r="G128" s="2" t="str">
        <f>IF(LEN(B128)=0,"",IF(40-LEN(B128)&gt;0,"残り" &amp; 40-LEN(B128) &amp; "文字",IF(40-LEN(B128)=0,"","文字数がオーバーしています")))</f>
        <v/>
      </c>
      <c r="H128" s="100"/>
      <c r="I128" s="101"/>
      <c r="J128" s="7" t="s">
        <v>78</v>
      </c>
      <c r="K128" s="100"/>
      <c r="L128" s="100"/>
      <c r="M128" s="102"/>
      <c r="N128" s="102"/>
      <c r="O128" s="102"/>
      <c r="P128" s="102"/>
      <c r="Q128" s="102"/>
      <c r="R128" s="102"/>
      <c r="S128" s="74"/>
      <c r="T128" s="102"/>
    </row>
    <row r="129" spans="1:20" s="103" customFormat="1" ht="65.099999999999994" customHeight="1" x14ac:dyDescent="0.15">
      <c r="A129" s="111"/>
      <c r="B129" s="305"/>
      <c r="C129" s="306"/>
      <c r="D129" s="306"/>
      <c r="E129" s="306"/>
      <c r="F129" s="307"/>
      <c r="G129" s="2" t="str">
        <f>IF(LEN(B129)=0,"",IF(256-LEN(B129)&gt;0,"残り" &amp; 256-LEN(B129) &amp; "文字",IF(256-LEN(B129)=0,"","文字数がオーバーしています")))</f>
        <v/>
      </c>
      <c r="H129" s="100"/>
      <c r="I129" s="101"/>
      <c r="J129" s="7" t="s">
        <v>81</v>
      </c>
      <c r="K129" s="100"/>
      <c r="L129" s="100"/>
      <c r="M129" s="102"/>
      <c r="N129" s="102"/>
      <c r="O129" s="102"/>
      <c r="P129" s="102"/>
      <c r="Q129" s="102"/>
      <c r="R129" s="102"/>
      <c r="S129" s="74"/>
      <c r="T129" s="102"/>
    </row>
    <row r="130" spans="1:20" s="103" customFormat="1" ht="21" customHeight="1" x14ac:dyDescent="0.15">
      <c r="A130" s="111"/>
      <c r="B130" s="308"/>
      <c r="C130" s="309"/>
      <c r="D130" s="309"/>
      <c r="E130" s="309"/>
      <c r="F130" s="310"/>
      <c r="G130" s="2" t="str">
        <f>IF(LEN(B130)=0,"",IF(40-LEN(B130)&gt;0,"残り" &amp; 40-LEN(B130) &amp; "文字",IF(40-LEN(B130)=0,"","文字数がオーバーしています")))</f>
        <v/>
      </c>
      <c r="H130" s="100"/>
      <c r="I130" s="101"/>
      <c r="J130" s="7" t="s">
        <v>79</v>
      </c>
      <c r="K130" s="100"/>
      <c r="L130" s="100"/>
      <c r="M130" s="102"/>
      <c r="N130" s="102"/>
      <c r="O130" s="102"/>
      <c r="P130" s="102"/>
      <c r="Q130" s="102"/>
      <c r="R130" s="102"/>
      <c r="S130" s="74"/>
      <c r="T130" s="102"/>
    </row>
    <row r="131" spans="1:20" s="103" customFormat="1" ht="65.099999999999994" customHeight="1" x14ac:dyDescent="0.15">
      <c r="A131" s="111"/>
      <c r="B131" s="311"/>
      <c r="C131" s="311"/>
      <c r="D131" s="311"/>
      <c r="E131" s="311"/>
      <c r="F131" s="312"/>
      <c r="G131" s="2" t="str">
        <f>IF(LEN(B131)=0,"",IF(256-LEN(B131)&gt;0,"残り" &amp; 256-LEN(B131) &amp; "文字",IF(256-LEN(B131)=0,"","文字数がオーバーしています")))</f>
        <v/>
      </c>
      <c r="H131" s="100"/>
      <c r="I131" s="101"/>
      <c r="J131" s="7" t="s">
        <v>82</v>
      </c>
      <c r="K131" s="100"/>
      <c r="L131" s="100"/>
      <c r="M131" s="102"/>
      <c r="N131" s="102"/>
      <c r="O131" s="102"/>
      <c r="P131" s="102"/>
      <c r="Q131" s="102"/>
      <c r="R131" s="102"/>
      <c r="S131" s="74"/>
      <c r="T131" s="102"/>
    </row>
    <row r="132" spans="1:20" s="103" customFormat="1" ht="21" customHeight="1" x14ac:dyDescent="0.15">
      <c r="A132" s="111"/>
      <c r="B132" s="308"/>
      <c r="C132" s="309"/>
      <c r="D132" s="309"/>
      <c r="E132" s="309"/>
      <c r="F132" s="310"/>
      <c r="G132" s="2" t="str">
        <f>IF(LEN(B132)=0,"",IF(40-LEN(B132)&gt;0,"残り" &amp; 40-LEN(B132) &amp; "文字",IF(40-LEN(B132)=0,"","文字数がオーバーしています")))</f>
        <v/>
      </c>
      <c r="H132" s="100"/>
      <c r="I132" s="101"/>
      <c r="J132" s="7" t="s">
        <v>80</v>
      </c>
      <c r="K132" s="100"/>
      <c r="L132" s="100"/>
      <c r="M132" s="102"/>
      <c r="N132" s="102"/>
      <c r="O132" s="102"/>
      <c r="P132" s="102"/>
      <c r="Q132" s="102"/>
      <c r="R132" s="102"/>
      <c r="S132" s="74"/>
      <c r="T132" s="102"/>
    </row>
    <row r="133" spans="1:20" s="103" customFormat="1" ht="65.099999999999994" customHeight="1" thickBot="1" x14ac:dyDescent="0.2">
      <c r="A133" s="104"/>
      <c r="B133" s="313"/>
      <c r="C133" s="313"/>
      <c r="D133" s="313"/>
      <c r="E133" s="313"/>
      <c r="F133" s="314"/>
      <c r="G133" s="2" t="str">
        <f>IF(LEN(B133)=0,"",IF(256-LEN(B133)&gt;0,"残り" &amp; 256-LEN(B133) &amp; "文字",IF(256-LEN(B133)=0,"","文字数がオーバーしています")))</f>
        <v/>
      </c>
      <c r="H133" s="100"/>
      <c r="I133" s="101"/>
      <c r="J133" s="7" t="s">
        <v>83</v>
      </c>
      <c r="K133" s="100"/>
      <c r="L133" s="100"/>
      <c r="M133" s="102"/>
      <c r="N133" s="102"/>
      <c r="O133" s="102"/>
      <c r="P133" s="102"/>
      <c r="Q133" s="102"/>
      <c r="R133" s="102"/>
      <c r="S133" s="74"/>
      <c r="T133" s="102"/>
    </row>
    <row r="134" spans="1:20" ht="18" customHeight="1" thickTop="1" x14ac:dyDescent="0.15">
      <c r="A134" s="288">
        <v>5</v>
      </c>
      <c r="B134" s="290" t="s">
        <v>234</v>
      </c>
      <c r="C134" s="291"/>
      <c r="D134" s="291"/>
      <c r="E134" s="291"/>
      <c r="F134" s="292"/>
      <c r="H134" s="74"/>
      <c r="I134" s="55"/>
      <c r="J134" s="7" t="s">
        <v>56</v>
      </c>
      <c r="K134" s="7"/>
      <c r="L134" s="74"/>
      <c r="M134" s="74"/>
      <c r="N134" s="74"/>
      <c r="O134" s="74"/>
      <c r="P134" s="74"/>
      <c r="Q134" s="74"/>
      <c r="R134" s="74"/>
      <c r="S134" s="74"/>
      <c r="T134" s="74" t="s">
        <v>62</v>
      </c>
    </row>
    <row r="135" spans="1:20" s="84" customFormat="1" ht="30" customHeight="1" thickBot="1" x14ac:dyDescent="0.2">
      <c r="A135" s="289"/>
      <c r="B135" s="293" t="s">
        <v>233</v>
      </c>
      <c r="C135" s="294"/>
      <c r="D135" s="294"/>
      <c r="E135" s="294"/>
      <c r="F135" s="295"/>
      <c r="G135" s="79"/>
      <c r="H135" s="80"/>
      <c r="I135" s="81"/>
      <c r="J135" s="82" t="s">
        <v>63</v>
      </c>
      <c r="K135" s="80">
        <v>5</v>
      </c>
      <c r="L135" s="80">
        <v>124</v>
      </c>
      <c r="M135" s="83"/>
      <c r="N135" s="83"/>
      <c r="O135" s="83"/>
      <c r="P135" s="83"/>
      <c r="Q135" s="83"/>
      <c r="R135" s="83"/>
      <c r="S135" s="74"/>
      <c r="T135" s="83"/>
    </row>
    <row r="136" spans="1:20" s="11" customFormat="1" ht="17.25" customHeight="1" x14ac:dyDescent="0.15">
      <c r="A136" s="85"/>
      <c r="B136" s="296" t="s">
        <v>236</v>
      </c>
      <c r="C136" s="297"/>
      <c r="D136" s="297"/>
      <c r="E136" s="297"/>
      <c r="F136" s="298"/>
      <c r="G136" s="86"/>
      <c r="H136" s="87"/>
      <c r="I136" s="88"/>
      <c r="J136" s="7" t="s">
        <v>64</v>
      </c>
      <c r="K136" s="87"/>
      <c r="L136" s="87"/>
      <c r="M136" s="89"/>
      <c r="N136" s="89"/>
      <c r="O136" s="89"/>
      <c r="P136" s="89"/>
      <c r="Q136" s="89"/>
      <c r="R136" s="89"/>
      <c r="S136" s="74"/>
      <c r="T136" s="89"/>
    </row>
    <row r="137" spans="1:20" s="84" customFormat="1" ht="30" customHeight="1" thickBot="1" x14ac:dyDescent="0.2">
      <c r="A137" s="90"/>
      <c r="B137" s="299" t="s">
        <v>235</v>
      </c>
      <c r="C137" s="300"/>
      <c r="D137" s="323" t="s">
        <v>84</v>
      </c>
      <c r="E137" s="323"/>
      <c r="F137" s="114" t="str">
        <f>IF(COUNT(P141:Q161) &gt; 0,COUNT(P141:P161) &amp; "／" &amp; COUNT(P141:Q161),"")</f>
        <v/>
      </c>
      <c r="G137" s="79"/>
      <c r="H137" s="80"/>
      <c r="I137" s="81"/>
      <c r="J137" s="82" t="s">
        <v>65</v>
      </c>
      <c r="K137" s="80">
        <v>1</v>
      </c>
      <c r="L137" s="80">
        <v>554</v>
      </c>
      <c r="M137" s="83"/>
      <c r="N137" s="83"/>
      <c r="O137" s="83"/>
      <c r="P137" s="83"/>
      <c r="Q137" s="83"/>
      <c r="R137" s="83"/>
      <c r="S137" s="74"/>
      <c r="T137" s="83"/>
    </row>
    <row r="138" spans="1:20" x14ac:dyDescent="0.15">
      <c r="A138" s="91"/>
      <c r="B138" s="92" t="s">
        <v>157</v>
      </c>
      <c r="C138" s="324" t="str">
        <f>IF((MIN(I141:I142)=0),"標準項目の「あり」「なし」を選択してください","")</f>
        <v>標準項目の「あり」「なし」を選択してください</v>
      </c>
      <c r="D138" s="324"/>
      <c r="E138" s="324"/>
      <c r="F138" s="325"/>
      <c r="H138" s="74"/>
      <c r="I138" s="55"/>
      <c r="J138" s="7" t="s">
        <v>66</v>
      </c>
      <c r="K138" s="7">
        <v>1</v>
      </c>
      <c r="L138" s="74">
        <v>17443</v>
      </c>
      <c r="M138" s="74"/>
      <c r="N138" s="74"/>
      <c r="O138" s="74"/>
      <c r="P138" s="74"/>
      <c r="Q138" s="74"/>
      <c r="R138" s="74"/>
      <c r="S138" s="74"/>
      <c r="T138" s="74"/>
    </row>
    <row r="139" spans="1:20" s="96" customFormat="1" ht="37.5" customHeight="1" x14ac:dyDescent="0.15">
      <c r="A139" s="93" t="s">
        <v>57</v>
      </c>
      <c r="B139" s="272" t="s">
        <v>237</v>
      </c>
      <c r="C139" s="273"/>
      <c r="D139" s="326" t="str">
        <f xml:space="preserve"> "評点（" &amp; REPT("○",COUNT(P141:P142)) &amp; REPT("●",COUNT(Q141:Q142)) &amp; "）"</f>
        <v>評点（）</v>
      </c>
      <c r="E139" s="326"/>
      <c r="F139" s="113" t="str">
        <f>IF(COUNT(R141:R142)&gt;0,"・非該当" &amp; COUNT(R141:R142),"")</f>
        <v/>
      </c>
      <c r="G139" s="79"/>
      <c r="H139" s="94"/>
      <c r="I139" s="95" t="str">
        <f>IF(MIN(I141:I142)=0,"",IF(COUNT(P141:Q142)=0,"-",IF(COUNT(P141:Q142)=COUNT(P141:P142),"A",IF(COUNT(P141:P142)=0,"C","B"))))</f>
        <v/>
      </c>
      <c r="J139" s="7" t="s">
        <v>51</v>
      </c>
      <c r="K139" s="95"/>
      <c r="L139" s="94"/>
      <c r="M139" s="94"/>
      <c r="N139" s="94"/>
      <c r="O139" s="94"/>
      <c r="P139" s="94"/>
      <c r="Q139" s="94"/>
      <c r="R139" s="94"/>
      <c r="S139" s="74"/>
      <c r="T139" s="94"/>
    </row>
    <row r="140" spans="1:20" x14ac:dyDescent="0.15">
      <c r="A140" s="91"/>
      <c r="B140" s="112" t="s">
        <v>52</v>
      </c>
      <c r="C140" s="315" t="s">
        <v>53</v>
      </c>
      <c r="D140" s="316"/>
      <c r="E140" s="316"/>
      <c r="F140" s="317"/>
      <c r="H140" s="74"/>
      <c r="I140" s="55"/>
      <c r="J140" s="7" t="s">
        <v>54</v>
      </c>
      <c r="K140" s="7"/>
      <c r="L140" s="74"/>
      <c r="M140" s="74"/>
      <c r="N140" s="74"/>
      <c r="O140" s="74"/>
      <c r="P140" s="74"/>
      <c r="Q140" s="74"/>
      <c r="R140" s="74"/>
      <c r="S140" s="74"/>
      <c r="T140" s="74"/>
    </row>
    <row r="141" spans="1:20" ht="37.5" customHeight="1" x14ac:dyDescent="0.15">
      <c r="A141" s="91"/>
      <c r="B141" s="97"/>
      <c r="C141" s="293" t="s">
        <v>238</v>
      </c>
      <c r="D141" s="294"/>
      <c r="E141" s="318"/>
      <c r="F141" s="98"/>
      <c r="G141" s="79"/>
      <c r="H141" s="74"/>
      <c r="I141" s="55">
        <v>0</v>
      </c>
      <c r="J141" s="7" t="s">
        <v>55</v>
      </c>
      <c r="K141" s="7">
        <v>1</v>
      </c>
      <c r="L141" s="74">
        <v>60069</v>
      </c>
      <c r="M141" s="74"/>
      <c r="N141" s="74"/>
      <c r="O141" s="74"/>
      <c r="P141" s="74" t="str">
        <f>IF(I141=3,1,"")</f>
        <v/>
      </c>
      <c r="Q141" s="74" t="str">
        <f>IF(I141=2,1,"")</f>
        <v/>
      </c>
      <c r="R141" s="74" t="str">
        <f>IF(I141=1,1,"")</f>
        <v/>
      </c>
      <c r="S141" s="74"/>
      <c r="T141" s="74"/>
    </row>
    <row r="142" spans="1:20" ht="37.5" customHeight="1" thickBot="1" x14ac:dyDescent="0.2">
      <c r="A142" s="91"/>
      <c r="B142" s="97"/>
      <c r="C142" s="293" t="s">
        <v>239</v>
      </c>
      <c r="D142" s="294"/>
      <c r="E142" s="318"/>
      <c r="F142" s="98"/>
      <c r="G142" s="79"/>
      <c r="H142" s="74"/>
      <c r="I142" s="55">
        <v>0</v>
      </c>
      <c r="J142" s="7" t="s">
        <v>55</v>
      </c>
      <c r="K142" s="7">
        <v>2</v>
      </c>
      <c r="L142" s="74">
        <v>60070</v>
      </c>
      <c r="M142" s="74"/>
      <c r="N142" s="74"/>
      <c r="O142" s="74"/>
      <c r="P142" s="74" t="str">
        <f>IF(I142=3,1,"")</f>
        <v/>
      </c>
      <c r="Q142" s="74" t="str">
        <f>IF(I142=2,1,"")</f>
        <v/>
      </c>
      <c r="R142" s="74" t="str">
        <f>IF(I142=1,1,"")</f>
        <v/>
      </c>
      <c r="S142" s="74"/>
      <c r="T142" s="74"/>
    </row>
    <row r="143" spans="1:20" x14ac:dyDescent="0.15">
      <c r="A143" s="91"/>
      <c r="B143" s="92" t="s">
        <v>161</v>
      </c>
      <c r="C143" s="324" t="str">
        <f>IF((MIN(I146:I147)=0),"標準項目の「あり」「なし」を選択してください","")</f>
        <v>標準項目の「あり」「なし」を選択してください</v>
      </c>
      <c r="D143" s="324"/>
      <c r="E143" s="324"/>
      <c r="F143" s="325"/>
      <c r="H143" s="74"/>
      <c r="I143" s="55"/>
      <c r="J143" s="7" t="s">
        <v>66</v>
      </c>
      <c r="K143" s="7">
        <v>2</v>
      </c>
      <c r="L143" s="74">
        <v>17444</v>
      </c>
      <c r="M143" s="74"/>
      <c r="N143" s="74"/>
      <c r="O143" s="74"/>
      <c r="P143" s="74"/>
      <c r="Q143" s="74"/>
      <c r="R143" s="74"/>
      <c r="S143" s="74"/>
      <c r="T143" s="74"/>
    </row>
    <row r="144" spans="1:20" s="96" customFormat="1" ht="37.5" customHeight="1" x14ac:dyDescent="0.15">
      <c r="A144" s="93" t="s">
        <v>57</v>
      </c>
      <c r="B144" s="272" t="s">
        <v>240</v>
      </c>
      <c r="C144" s="273"/>
      <c r="D144" s="326" t="str">
        <f xml:space="preserve"> "評点（" &amp; REPT("○",COUNT(P146:P147)) &amp; REPT("●",COUNT(Q146:Q147)) &amp; "）"</f>
        <v>評点（）</v>
      </c>
      <c r="E144" s="326"/>
      <c r="F144" s="113" t="str">
        <f>IF(COUNT(R146:R147)&gt;0,"・非該当" &amp; COUNT(R146:R147),"")</f>
        <v/>
      </c>
      <c r="G144" s="79"/>
      <c r="H144" s="94"/>
      <c r="I144" s="95" t="str">
        <f>IF(MIN(I146:I147)=0,"",IF(COUNT(P146:Q147)=0,"-",IF(COUNT(P146:Q147)=COUNT(P146:P147),"A",IF(COUNT(P146:P147)=0,"C","B"))))</f>
        <v/>
      </c>
      <c r="J144" s="7" t="s">
        <v>51</v>
      </c>
      <c r="K144" s="95"/>
      <c r="L144" s="94"/>
      <c r="M144" s="94"/>
      <c r="N144" s="94"/>
      <c r="O144" s="94"/>
      <c r="P144" s="94"/>
      <c r="Q144" s="94"/>
      <c r="R144" s="94"/>
      <c r="S144" s="74"/>
      <c r="T144" s="94"/>
    </row>
    <row r="145" spans="1:20" x14ac:dyDescent="0.15">
      <c r="A145" s="91"/>
      <c r="B145" s="112" t="s">
        <v>52</v>
      </c>
      <c r="C145" s="315" t="s">
        <v>53</v>
      </c>
      <c r="D145" s="316"/>
      <c r="E145" s="316"/>
      <c r="F145" s="317"/>
      <c r="H145" s="74"/>
      <c r="I145" s="55"/>
      <c r="J145" s="7" t="s">
        <v>54</v>
      </c>
      <c r="K145" s="7"/>
      <c r="L145" s="74"/>
      <c r="M145" s="74"/>
      <c r="N145" s="74"/>
      <c r="O145" s="74"/>
      <c r="P145" s="74"/>
      <c r="Q145" s="74"/>
      <c r="R145" s="74"/>
      <c r="S145" s="74"/>
      <c r="T145" s="74"/>
    </row>
    <row r="146" spans="1:20" ht="37.5" customHeight="1" x14ac:dyDescent="0.15">
      <c r="A146" s="91"/>
      <c r="B146" s="97"/>
      <c r="C146" s="293" t="s">
        <v>241</v>
      </c>
      <c r="D146" s="294"/>
      <c r="E146" s="318"/>
      <c r="F146" s="98"/>
      <c r="G146" s="79"/>
      <c r="H146" s="74"/>
      <c r="I146" s="55">
        <v>0</v>
      </c>
      <c r="J146" s="7" t="s">
        <v>55</v>
      </c>
      <c r="K146" s="7">
        <v>1</v>
      </c>
      <c r="L146" s="74">
        <v>60071</v>
      </c>
      <c r="M146" s="74"/>
      <c r="N146" s="74"/>
      <c r="O146" s="74"/>
      <c r="P146" s="74" t="str">
        <f>IF(I146=3,1,"")</f>
        <v/>
      </c>
      <c r="Q146" s="74" t="str">
        <f>IF(I146=2,1,"")</f>
        <v/>
      </c>
      <c r="R146" s="74" t="str">
        <f>IF(I146=1,1,"")</f>
        <v/>
      </c>
      <c r="S146" s="74"/>
      <c r="T146" s="74"/>
    </row>
    <row r="147" spans="1:20" ht="37.5" customHeight="1" thickBot="1" x14ac:dyDescent="0.2">
      <c r="A147" s="91"/>
      <c r="B147" s="97"/>
      <c r="C147" s="293" t="s">
        <v>242</v>
      </c>
      <c r="D147" s="294"/>
      <c r="E147" s="318"/>
      <c r="F147" s="98"/>
      <c r="G147" s="79"/>
      <c r="H147" s="74"/>
      <c r="I147" s="55">
        <v>0</v>
      </c>
      <c r="J147" s="7" t="s">
        <v>55</v>
      </c>
      <c r="K147" s="7">
        <v>2</v>
      </c>
      <c r="L147" s="74">
        <v>60072</v>
      </c>
      <c r="M147" s="74"/>
      <c r="N147" s="74"/>
      <c r="O147" s="74"/>
      <c r="P147" s="74" t="str">
        <f>IF(I147=3,1,"")</f>
        <v/>
      </c>
      <c r="Q147" s="74" t="str">
        <f>IF(I147=2,1,"")</f>
        <v/>
      </c>
      <c r="R147" s="74" t="str">
        <f>IF(I147=1,1,"")</f>
        <v/>
      </c>
      <c r="S147" s="74"/>
      <c r="T147" s="74"/>
    </row>
    <row r="148" spans="1:20" x14ac:dyDescent="0.15">
      <c r="A148" s="91"/>
      <c r="B148" s="92" t="s">
        <v>165</v>
      </c>
      <c r="C148" s="324" t="str">
        <f>IF((MIN(I151:I154)=0),"標準項目の「あり」「なし」を選択してください","")</f>
        <v>標準項目の「あり」「なし」を選択してください</v>
      </c>
      <c r="D148" s="324"/>
      <c r="E148" s="324"/>
      <c r="F148" s="325"/>
      <c r="H148" s="74"/>
      <c r="I148" s="55"/>
      <c r="J148" s="7" t="s">
        <v>66</v>
      </c>
      <c r="K148" s="7">
        <v>3</v>
      </c>
      <c r="L148" s="74">
        <v>17445</v>
      </c>
      <c r="M148" s="74"/>
      <c r="N148" s="74"/>
      <c r="O148" s="74"/>
      <c r="P148" s="74"/>
      <c r="Q148" s="74"/>
      <c r="R148" s="74"/>
      <c r="S148" s="74"/>
      <c r="T148" s="74"/>
    </row>
    <row r="149" spans="1:20" s="96" customFormat="1" ht="37.5" customHeight="1" x14ac:dyDescent="0.15">
      <c r="A149" s="93" t="s">
        <v>57</v>
      </c>
      <c r="B149" s="272" t="s">
        <v>243</v>
      </c>
      <c r="C149" s="273"/>
      <c r="D149" s="326" t="str">
        <f xml:space="preserve"> "評点（" &amp; REPT("○",COUNT(P151:P154)) &amp; REPT("●",COUNT(Q151:Q154)) &amp; "）"</f>
        <v>評点（）</v>
      </c>
      <c r="E149" s="326"/>
      <c r="F149" s="113" t="str">
        <f>IF(COUNT(R151:R154)&gt;0,"・非該当" &amp; COUNT(R151:R154),"")</f>
        <v/>
      </c>
      <c r="G149" s="79"/>
      <c r="H149" s="94"/>
      <c r="I149" s="95" t="str">
        <f>IF(MIN(I151:I154)=0,"",IF(COUNT(P151:Q154)=0,"-",IF(COUNT(P151:Q154)=COUNT(P151:P154),"A",IF(COUNT(P151:P154)=0,"C","B"))))</f>
        <v/>
      </c>
      <c r="J149" s="7" t="s">
        <v>51</v>
      </c>
      <c r="K149" s="95"/>
      <c r="L149" s="94"/>
      <c r="M149" s="94"/>
      <c r="N149" s="94"/>
      <c r="O149" s="94"/>
      <c r="P149" s="94"/>
      <c r="Q149" s="94"/>
      <c r="R149" s="94"/>
      <c r="S149" s="74"/>
      <c r="T149" s="94"/>
    </row>
    <row r="150" spans="1:20" x14ac:dyDescent="0.15">
      <c r="A150" s="91"/>
      <c r="B150" s="112" t="s">
        <v>52</v>
      </c>
      <c r="C150" s="315" t="s">
        <v>53</v>
      </c>
      <c r="D150" s="316"/>
      <c r="E150" s="316"/>
      <c r="F150" s="317"/>
      <c r="H150" s="74"/>
      <c r="I150" s="55"/>
      <c r="J150" s="7" t="s">
        <v>54</v>
      </c>
      <c r="K150" s="7"/>
      <c r="L150" s="74"/>
      <c r="M150" s="74"/>
      <c r="N150" s="74"/>
      <c r="O150" s="74"/>
      <c r="P150" s="74"/>
      <c r="Q150" s="74"/>
      <c r="R150" s="74"/>
      <c r="S150" s="74"/>
      <c r="T150" s="74"/>
    </row>
    <row r="151" spans="1:20" ht="37.5" customHeight="1" x14ac:dyDescent="0.15">
      <c r="A151" s="91"/>
      <c r="B151" s="97"/>
      <c r="C151" s="293" t="s">
        <v>244</v>
      </c>
      <c r="D151" s="294"/>
      <c r="E151" s="318"/>
      <c r="F151" s="98"/>
      <c r="G151" s="79"/>
      <c r="H151" s="74"/>
      <c r="I151" s="55">
        <v>0</v>
      </c>
      <c r="J151" s="7" t="s">
        <v>55</v>
      </c>
      <c r="K151" s="7">
        <v>1</v>
      </c>
      <c r="L151" s="74">
        <v>60073</v>
      </c>
      <c r="M151" s="74"/>
      <c r="N151" s="74"/>
      <c r="O151" s="74"/>
      <c r="P151" s="74" t="str">
        <f>IF(I151=3,1,"")</f>
        <v/>
      </c>
      <c r="Q151" s="74" t="str">
        <f>IF(I151=2,1,"")</f>
        <v/>
      </c>
      <c r="R151" s="74" t="str">
        <f>IF(I151=1,1,"")</f>
        <v/>
      </c>
      <c r="S151" s="74"/>
      <c r="T151" s="74"/>
    </row>
    <row r="152" spans="1:20" ht="37.5" customHeight="1" x14ac:dyDescent="0.15">
      <c r="A152" s="91"/>
      <c r="B152" s="97"/>
      <c r="C152" s="293" t="s">
        <v>245</v>
      </c>
      <c r="D152" s="294"/>
      <c r="E152" s="318"/>
      <c r="F152" s="98"/>
      <c r="G152" s="79"/>
      <c r="H152" s="74"/>
      <c r="I152" s="55">
        <v>0</v>
      </c>
      <c r="J152" s="7" t="s">
        <v>55</v>
      </c>
      <c r="K152" s="7">
        <v>2</v>
      </c>
      <c r="L152" s="74">
        <v>60074</v>
      </c>
      <c r="M152" s="74"/>
      <c r="N152" s="74"/>
      <c r="O152" s="74"/>
      <c r="P152" s="74" t="str">
        <f>IF(I152=3,1,"")</f>
        <v/>
      </c>
      <c r="Q152" s="74" t="str">
        <f>IF(I152=2,1,"")</f>
        <v/>
      </c>
      <c r="R152" s="74" t="str">
        <f>IF(I152=1,1,"")</f>
        <v/>
      </c>
      <c r="S152" s="74"/>
      <c r="T152" s="74"/>
    </row>
    <row r="153" spans="1:20" ht="37.5" customHeight="1" x14ac:dyDescent="0.15">
      <c r="A153" s="91"/>
      <c r="B153" s="97"/>
      <c r="C153" s="293" t="s">
        <v>246</v>
      </c>
      <c r="D153" s="294"/>
      <c r="E153" s="318"/>
      <c r="F153" s="98"/>
      <c r="G153" s="79"/>
      <c r="H153" s="74"/>
      <c r="I153" s="55">
        <v>0</v>
      </c>
      <c r="J153" s="7" t="s">
        <v>55</v>
      </c>
      <c r="K153" s="7">
        <v>3</v>
      </c>
      <c r="L153" s="74">
        <v>60075</v>
      </c>
      <c r="M153" s="74"/>
      <c r="N153" s="74"/>
      <c r="O153" s="74"/>
      <c r="P153" s="74" t="str">
        <f>IF(I153=3,1,"")</f>
        <v/>
      </c>
      <c r="Q153" s="74" t="str">
        <f>IF(I153=2,1,"")</f>
        <v/>
      </c>
      <c r="R153" s="74" t="str">
        <f>IF(I153=1,1,"")</f>
        <v/>
      </c>
      <c r="S153" s="74"/>
      <c r="T153" s="74"/>
    </row>
    <row r="154" spans="1:20" ht="37.5" customHeight="1" thickBot="1" x14ac:dyDescent="0.2">
      <c r="A154" s="91"/>
      <c r="B154" s="97"/>
      <c r="C154" s="293" t="s">
        <v>247</v>
      </c>
      <c r="D154" s="294"/>
      <c r="E154" s="318"/>
      <c r="F154" s="98"/>
      <c r="G154" s="79"/>
      <c r="H154" s="74"/>
      <c r="I154" s="55">
        <v>0</v>
      </c>
      <c r="J154" s="7" t="s">
        <v>55</v>
      </c>
      <c r="K154" s="7">
        <v>4</v>
      </c>
      <c r="L154" s="74">
        <v>60076</v>
      </c>
      <c r="M154" s="74"/>
      <c r="N154" s="74"/>
      <c r="O154" s="74"/>
      <c r="P154" s="74" t="str">
        <f>IF(I154=3,1,"")</f>
        <v/>
      </c>
      <c r="Q154" s="74" t="str">
        <f>IF(I154=2,1,"")</f>
        <v/>
      </c>
      <c r="R154" s="74" t="str">
        <f>IF(I154=1,1,"")</f>
        <v/>
      </c>
      <c r="S154" s="74"/>
      <c r="T154" s="74"/>
    </row>
    <row r="155" spans="1:20" x14ac:dyDescent="0.15">
      <c r="A155" s="91"/>
      <c r="B155" s="92" t="s">
        <v>248</v>
      </c>
      <c r="C155" s="324" t="str">
        <f>IF((MIN(I158:I161)=0),"標準項目の「あり」「なし」を選択してください","")</f>
        <v>標準項目の「あり」「なし」を選択してください</v>
      </c>
      <c r="D155" s="324"/>
      <c r="E155" s="324"/>
      <c r="F155" s="325"/>
      <c r="H155" s="74"/>
      <c r="I155" s="55"/>
      <c r="J155" s="7" t="s">
        <v>66</v>
      </c>
      <c r="K155" s="7">
        <v>4</v>
      </c>
      <c r="L155" s="74">
        <v>17446</v>
      </c>
      <c r="M155" s="74"/>
      <c r="N155" s="74"/>
      <c r="O155" s="74"/>
      <c r="P155" s="74"/>
      <c r="Q155" s="74"/>
      <c r="R155" s="74"/>
      <c r="S155" s="74"/>
      <c r="T155" s="74"/>
    </row>
    <row r="156" spans="1:20" s="96" customFormat="1" ht="37.5" customHeight="1" x14ac:dyDescent="0.15">
      <c r="A156" s="93" t="s">
        <v>57</v>
      </c>
      <c r="B156" s="272" t="s">
        <v>249</v>
      </c>
      <c r="C156" s="273"/>
      <c r="D156" s="326" t="str">
        <f xml:space="preserve"> "評点（" &amp; REPT("○",COUNT(P158:P161)) &amp; REPT("●",COUNT(Q158:Q161)) &amp; "）"</f>
        <v>評点（）</v>
      </c>
      <c r="E156" s="326"/>
      <c r="F156" s="113" t="str">
        <f>IF(COUNT(R158:R161)&gt;0,"・非該当" &amp; COUNT(R158:R161),"")</f>
        <v/>
      </c>
      <c r="G156" s="79"/>
      <c r="H156" s="94"/>
      <c r="I156" s="95" t="str">
        <f>IF(MIN(I158:I161)=0,"",IF(COUNT(P158:Q161)=0,"-",IF(COUNT(P158:Q161)=COUNT(P158:P161),"A",IF(COUNT(P158:P161)=0,"C","B"))))</f>
        <v/>
      </c>
      <c r="J156" s="7" t="s">
        <v>51</v>
      </c>
      <c r="K156" s="95"/>
      <c r="L156" s="94"/>
      <c r="M156" s="94"/>
      <c r="N156" s="94"/>
      <c r="O156" s="94"/>
      <c r="P156" s="94"/>
      <c r="Q156" s="94"/>
      <c r="R156" s="94"/>
      <c r="S156" s="74"/>
      <c r="T156" s="94"/>
    </row>
    <row r="157" spans="1:20" x14ac:dyDescent="0.15">
      <c r="A157" s="91"/>
      <c r="B157" s="112" t="s">
        <v>52</v>
      </c>
      <c r="C157" s="315" t="s">
        <v>53</v>
      </c>
      <c r="D157" s="316"/>
      <c r="E157" s="316"/>
      <c r="F157" s="317"/>
      <c r="H157" s="74"/>
      <c r="I157" s="55"/>
      <c r="J157" s="7" t="s">
        <v>54</v>
      </c>
      <c r="K157" s="7"/>
      <c r="L157" s="74"/>
      <c r="M157" s="74"/>
      <c r="N157" s="74"/>
      <c r="O157" s="74"/>
      <c r="P157" s="74"/>
      <c r="Q157" s="74"/>
      <c r="R157" s="74"/>
      <c r="S157" s="74"/>
      <c r="T157" s="74"/>
    </row>
    <row r="158" spans="1:20" ht="37.5" customHeight="1" x14ac:dyDescent="0.15">
      <c r="A158" s="91"/>
      <c r="B158" s="97"/>
      <c r="C158" s="293" t="s">
        <v>250</v>
      </c>
      <c r="D158" s="294"/>
      <c r="E158" s="318"/>
      <c r="F158" s="98"/>
      <c r="G158" s="79"/>
      <c r="H158" s="74"/>
      <c r="I158" s="55">
        <v>0</v>
      </c>
      <c r="J158" s="7" t="s">
        <v>55</v>
      </c>
      <c r="K158" s="7">
        <v>1</v>
      </c>
      <c r="L158" s="74">
        <v>60077</v>
      </c>
      <c r="M158" s="74"/>
      <c r="N158" s="74"/>
      <c r="O158" s="74"/>
      <c r="P158" s="74" t="str">
        <f>IF(I158=3,1,"")</f>
        <v/>
      </c>
      <c r="Q158" s="74" t="str">
        <f>IF(I158=2,1,"")</f>
        <v/>
      </c>
      <c r="R158" s="74" t="str">
        <f>IF(I158=1,1,"")</f>
        <v/>
      </c>
      <c r="S158" s="74"/>
      <c r="T158" s="74"/>
    </row>
    <row r="159" spans="1:20" ht="37.5" customHeight="1" x14ac:dyDescent="0.15">
      <c r="A159" s="91"/>
      <c r="B159" s="97"/>
      <c r="C159" s="293" t="s">
        <v>251</v>
      </c>
      <c r="D159" s="294"/>
      <c r="E159" s="318"/>
      <c r="F159" s="98"/>
      <c r="G159" s="79"/>
      <c r="H159" s="74"/>
      <c r="I159" s="55">
        <v>0</v>
      </c>
      <c r="J159" s="7" t="s">
        <v>55</v>
      </c>
      <c r="K159" s="7">
        <v>2</v>
      </c>
      <c r="L159" s="74">
        <v>60078</v>
      </c>
      <c r="M159" s="74"/>
      <c r="N159" s="74"/>
      <c r="O159" s="74"/>
      <c r="P159" s="74" t="str">
        <f>IF(I159=3,1,"")</f>
        <v/>
      </c>
      <c r="Q159" s="74" t="str">
        <f>IF(I159=2,1,"")</f>
        <v/>
      </c>
      <c r="R159" s="74" t="str">
        <f>IF(I159=1,1,"")</f>
        <v/>
      </c>
      <c r="S159" s="74"/>
      <c r="T159" s="74"/>
    </row>
    <row r="160" spans="1:20" ht="37.5" customHeight="1" x14ac:dyDescent="0.15">
      <c r="A160" s="91"/>
      <c r="B160" s="97"/>
      <c r="C160" s="293" t="s">
        <v>252</v>
      </c>
      <c r="D160" s="294"/>
      <c r="E160" s="318"/>
      <c r="F160" s="98"/>
      <c r="G160" s="79"/>
      <c r="H160" s="74"/>
      <c r="I160" s="55">
        <v>0</v>
      </c>
      <c r="J160" s="7" t="s">
        <v>55</v>
      </c>
      <c r="K160" s="7">
        <v>3</v>
      </c>
      <c r="L160" s="74">
        <v>60079</v>
      </c>
      <c r="M160" s="74"/>
      <c r="N160" s="74"/>
      <c r="O160" s="74"/>
      <c r="P160" s="74" t="str">
        <f>IF(I160=3,1,"")</f>
        <v/>
      </c>
      <c r="Q160" s="74" t="str">
        <f>IF(I160=2,1,"")</f>
        <v/>
      </c>
      <c r="R160" s="74" t="str">
        <f>IF(I160=1,1,"")</f>
        <v/>
      </c>
      <c r="S160" s="74"/>
      <c r="T160" s="74"/>
    </row>
    <row r="161" spans="1:20" ht="37.5" customHeight="1" thickBot="1" x14ac:dyDescent="0.2">
      <c r="A161" s="91"/>
      <c r="B161" s="97"/>
      <c r="C161" s="293" t="s">
        <v>253</v>
      </c>
      <c r="D161" s="294"/>
      <c r="E161" s="318"/>
      <c r="F161" s="98"/>
      <c r="G161" s="79"/>
      <c r="H161" s="74"/>
      <c r="I161" s="55">
        <v>0</v>
      </c>
      <c r="J161" s="7" t="s">
        <v>55</v>
      </c>
      <c r="K161" s="7">
        <v>4</v>
      </c>
      <c r="L161" s="74">
        <v>60080</v>
      </c>
      <c r="M161" s="74"/>
      <c r="N161" s="74"/>
      <c r="O161" s="74"/>
      <c r="P161" s="74" t="str">
        <f>IF(I161=3,1,"")</f>
        <v/>
      </c>
      <c r="Q161" s="74" t="str">
        <f>IF(I161=2,1,"")</f>
        <v/>
      </c>
      <c r="R161" s="74" t="str">
        <f>IF(I161=1,1,"")</f>
        <v/>
      </c>
      <c r="S161" s="74"/>
      <c r="T161" s="74"/>
    </row>
    <row r="162" spans="1:20" s="11" customFormat="1" ht="17.25" customHeight="1" x14ac:dyDescent="0.15">
      <c r="A162" s="85"/>
      <c r="B162" s="296" t="s">
        <v>255</v>
      </c>
      <c r="C162" s="297"/>
      <c r="D162" s="297"/>
      <c r="E162" s="297"/>
      <c r="F162" s="298"/>
      <c r="G162" s="86"/>
      <c r="H162" s="87"/>
      <c r="I162" s="88"/>
      <c r="J162" s="7" t="s">
        <v>64</v>
      </c>
      <c r="K162" s="87"/>
      <c r="L162" s="87"/>
      <c r="M162" s="89"/>
      <c r="N162" s="89"/>
      <c r="O162" s="89"/>
      <c r="P162" s="89"/>
      <c r="Q162" s="89"/>
      <c r="R162" s="89"/>
      <c r="S162" s="74"/>
      <c r="T162" s="89"/>
    </row>
    <row r="163" spans="1:20" s="84" customFormat="1" ht="30" customHeight="1" thickBot="1" x14ac:dyDescent="0.2">
      <c r="A163" s="90"/>
      <c r="B163" s="299" t="s">
        <v>254</v>
      </c>
      <c r="C163" s="300"/>
      <c r="D163" s="323" t="s">
        <v>84</v>
      </c>
      <c r="E163" s="323"/>
      <c r="F163" s="114" t="str">
        <f>IF(COUNT(P167:Q169) &gt; 0,COUNT(P167:P169) &amp; "／" &amp; COUNT(P167:Q169),"")</f>
        <v/>
      </c>
      <c r="G163" s="79"/>
      <c r="H163" s="80"/>
      <c r="I163" s="81"/>
      <c r="J163" s="82" t="s">
        <v>65</v>
      </c>
      <c r="K163" s="80">
        <v>2</v>
      </c>
      <c r="L163" s="80">
        <v>555</v>
      </c>
      <c r="M163" s="83"/>
      <c r="N163" s="83"/>
      <c r="O163" s="83"/>
      <c r="P163" s="83"/>
      <c r="Q163" s="83"/>
      <c r="R163" s="83"/>
      <c r="S163" s="74"/>
      <c r="T163" s="83"/>
    </row>
    <row r="164" spans="1:20" x14ac:dyDescent="0.15">
      <c r="A164" s="91"/>
      <c r="B164" s="92" t="s">
        <v>157</v>
      </c>
      <c r="C164" s="324" t="str">
        <f>IF((MIN(I167:I169)=0),"標準項目の「あり」「なし」を選択してください","")</f>
        <v>標準項目の「あり」「なし」を選択してください</v>
      </c>
      <c r="D164" s="324"/>
      <c r="E164" s="324"/>
      <c r="F164" s="325"/>
      <c r="H164" s="74"/>
      <c r="I164" s="55"/>
      <c r="J164" s="7" t="s">
        <v>66</v>
      </c>
      <c r="K164" s="7">
        <v>1</v>
      </c>
      <c r="L164" s="74">
        <v>17447</v>
      </c>
      <c r="M164" s="74"/>
      <c r="N164" s="74"/>
      <c r="O164" s="74"/>
      <c r="P164" s="74"/>
      <c r="Q164" s="74"/>
      <c r="R164" s="74"/>
      <c r="S164" s="74"/>
      <c r="T164" s="74"/>
    </row>
    <row r="165" spans="1:20" s="96" customFormat="1" ht="37.5" customHeight="1" x14ac:dyDescent="0.15">
      <c r="A165" s="93" t="s">
        <v>57</v>
      </c>
      <c r="B165" s="272" t="s">
        <v>256</v>
      </c>
      <c r="C165" s="273"/>
      <c r="D165" s="326" t="str">
        <f xml:space="preserve"> "評点（" &amp; REPT("○",COUNT(P167:P169)) &amp; REPT("●",COUNT(Q167:Q169)) &amp; "）"</f>
        <v>評点（）</v>
      </c>
      <c r="E165" s="326"/>
      <c r="F165" s="113" t="str">
        <f>IF(COUNT(R167:R169)&gt;0,"・非該当" &amp; COUNT(R167:R169),"")</f>
        <v/>
      </c>
      <c r="G165" s="79"/>
      <c r="H165" s="94"/>
      <c r="I165" s="95" t="str">
        <f>IF(MIN(I167:I169)=0,"",IF(COUNT(P167:Q169)=0,"-",IF(COUNT(P167:Q169)=COUNT(P167:P169),"A",IF(COUNT(P167:P169)=0,"C","B"))))</f>
        <v/>
      </c>
      <c r="J165" s="7" t="s">
        <v>51</v>
      </c>
      <c r="K165" s="95"/>
      <c r="L165" s="94"/>
      <c r="M165" s="94"/>
      <c r="N165" s="94"/>
      <c r="O165" s="94"/>
      <c r="P165" s="94"/>
      <c r="Q165" s="94"/>
      <c r="R165" s="94"/>
      <c r="S165" s="74"/>
      <c r="T165" s="94"/>
    </row>
    <row r="166" spans="1:20" x14ac:dyDescent="0.15">
      <c r="A166" s="91"/>
      <c r="B166" s="112" t="s">
        <v>52</v>
      </c>
      <c r="C166" s="315" t="s">
        <v>53</v>
      </c>
      <c r="D166" s="316"/>
      <c r="E166" s="316"/>
      <c r="F166" s="317"/>
      <c r="H166" s="74"/>
      <c r="I166" s="55"/>
      <c r="J166" s="7" t="s">
        <v>54</v>
      </c>
      <c r="K166" s="7"/>
      <c r="L166" s="74"/>
      <c r="M166" s="74"/>
      <c r="N166" s="74"/>
      <c r="O166" s="74"/>
      <c r="P166" s="74"/>
      <c r="Q166" s="74"/>
      <c r="R166" s="74"/>
      <c r="S166" s="74"/>
      <c r="T166" s="74"/>
    </row>
    <row r="167" spans="1:20" ht="37.5" customHeight="1" x14ac:dyDescent="0.15">
      <c r="A167" s="91"/>
      <c r="B167" s="97"/>
      <c r="C167" s="293" t="s">
        <v>257</v>
      </c>
      <c r="D167" s="294"/>
      <c r="E167" s="318"/>
      <c r="F167" s="98"/>
      <c r="G167" s="79"/>
      <c r="H167" s="74"/>
      <c r="I167" s="55">
        <v>0</v>
      </c>
      <c r="J167" s="7" t="s">
        <v>55</v>
      </c>
      <c r="K167" s="7">
        <v>1</v>
      </c>
      <c r="L167" s="74">
        <v>60081</v>
      </c>
      <c r="M167" s="74"/>
      <c r="N167" s="74"/>
      <c r="O167" s="74"/>
      <c r="P167" s="74" t="str">
        <f>IF(I167=3,1,"")</f>
        <v/>
      </c>
      <c r="Q167" s="74" t="str">
        <f>IF(I167=2,1,"")</f>
        <v/>
      </c>
      <c r="R167" s="74" t="str">
        <f>IF(I167=1,1,"")</f>
        <v/>
      </c>
      <c r="S167" s="74"/>
      <c r="T167" s="74"/>
    </row>
    <row r="168" spans="1:20" ht="37.5" customHeight="1" x14ac:dyDescent="0.15">
      <c r="A168" s="91"/>
      <c r="B168" s="97"/>
      <c r="C168" s="293" t="s">
        <v>258</v>
      </c>
      <c r="D168" s="294"/>
      <c r="E168" s="318"/>
      <c r="F168" s="98"/>
      <c r="G168" s="79"/>
      <c r="H168" s="74"/>
      <c r="I168" s="55">
        <v>0</v>
      </c>
      <c r="J168" s="7" t="s">
        <v>55</v>
      </c>
      <c r="K168" s="7">
        <v>2</v>
      </c>
      <c r="L168" s="74">
        <v>60082</v>
      </c>
      <c r="M168" s="74"/>
      <c r="N168" s="74"/>
      <c r="O168" s="74"/>
      <c r="P168" s="74" t="str">
        <f>IF(I168=3,1,"")</f>
        <v/>
      </c>
      <c r="Q168" s="74" t="str">
        <f>IF(I168=2,1,"")</f>
        <v/>
      </c>
      <c r="R168" s="74" t="str">
        <f>IF(I168=1,1,"")</f>
        <v/>
      </c>
      <c r="S168" s="74"/>
      <c r="T168" s="74"/>
    </row>
    <row r="169" spans="1:20" ht="37.5" customHeight="1" thickBot="1" x14ac:dyDescent="0.2">
      <c r="A169" s="91"/>
      <c r="B169" s="97"/>
      <c r="C169" s="293" t="s">
        <v>259</v>
      </c>
      <c r="D169" s="294"/>
      <c r="E169" s="318"/>
      <c r="F169" s="98"/>
      <c r="G169" s="79"/>
      <c r="H169" s="74"/>
      <c r="I169" s="55">
        <v>0</v>
      </c>
      <c r="J169" s="7" t="s">
        <v>55</v>
      </c>
      <c r="K169" s="7">
        <v>3</v>
      </c>
      <c r="L169" s="74">
        <v>60083</v>
      </c>
      <c r="M169" s="74"/>
      <c r="N169" s="74"/>
      <c r="O169" s="74"/>
      <c r="P169" s="74" t="str">
        <f>IF(I169=3,1,"")</f>
        <v/>
      </c>
      <c r="Q169" s="74" t="str">
        <f>IF(I169=2,1,"")</f>
        <v/>
      </c>
      <c r="R169" s="74" t="str">
        <f>IF(I169=1,1,"")</f>
        <v/>
      </c>
      <c r="S169" s="74"/>
      <c r="T169" s="74"/>
    </row>
    <row r="170" spans="1:20" ht="20.25" customHeight="1" x14ac:dyDescent="0.15">
      <c r="A170" s="99"/>
      <c r="B170" s="319" t="s">
        <v>260</v>
      </c>
      <c r="C170" s="320"/>
      <c r="D170" s="321" t="str">
        <f>IF(AND(LEN(case1_5)&lt;&gt;0,COUNT(R141:R169)=15),checkB_5,(IF(LEN(checkA_5)&lt;&gt;0,checkA_5, checkB_5)))</f>
        <v>カテゴリー5の講評を入力してください</v>
      </c>
      <c r="E170" s="321"/>
      <c r="F170" s="322"/>
      <c r="H170" s="74"/>
      <c r="I170" s="55"/>
      <c r="J170" s="7" t="s">
        <v>56</v>
      </c>
      <c r="K170" s="7"/>
      <c r="L170" s="74"/>
      <c r="M170" s="74"/>
      <c r="N170" s="74"/>
      <c r="O170" s="74"/>
      <c r="P170" s="74"/>
      <c r="Q170" s="74"/>
      <c r="R170" s="74"/>
      <c r="S170" s="74"/>
      <c r="T170" s="74"/>
    </row>
    <row r="171" spans="1:20" s="103" customFormat="1" ht="21" customHeight="1" x14ac:dyDescent="0.15">
      <c r="A171" s="110"/>
      <c r="B171" s="302"/>
      <c r="C171" s="303"/>
      <c r="D171" s="303"/>
      <c r="E171" s="303"/>
      <c r="F171" s="304"/>
      <c r="G171" s="2" t="str">
        <f>IF(LEN(B171)=0,"",IF(40-LEN(B171)&gt;0,"残り" &amp; 40-LEN(B171) &amp; "文字",IF(40-LEN(B171)=0,"","文字数がオーバーしています")))</f>
        <v/>
      </c>
      <c r="H171" s="100"/>
      <c r="I171" s="101"/>
      <c r="J171" s="7" t="s">
        <v>78</v>
      </c>
      <c r="K171" s="100"/>
      <c r="L171" s="100"/>
      <c r="M171" s="102"/>
      <c r="N171" s="102"/>
      <c r="O171" s="102"/>
      <c r="P171" s="102"/>
      <c r="Q171" s="102"/>
      <c r="R171" s="102"/>
      <c r="S171" s="74"/>
      <c r="T171" s="102"/>
    </row>
    <row r="172" spans="1:20" s="103" customFormat="1" ht="65.099999999999994" customHeight="1" x14ac:dyDescent="0.15">
      <c r="A172" s="111"/>
      <c r="B172" s="305"/>
      <c r="C172" s="306"/>
      <c r="D172" s="306"/>
      <c r="E172" s="306"/>
      <c r="F172" s="307"/>
      <c r="G172" s="2" t="str">
        <f>IF(LEN(B172)=0,"",IF(256-LEN(B172)&gt;0,"残り" &amp; 256-LEN(B172) &amp; "文字",IF(256-LEN(B172)=0,"","文字数がオーバーしています")))</f>
        <v/>
      </c>
      <c r="H172" s="100"/>
      <c r="I172" s="101"/>
      <c r="J172" s="7" t="s">
        <v>81</v>
      </c>
      <c r="K172" s="100"/>
      <c r="L172" s="100"/>
      <c r="M172" s="102"/>
      <c r="N172" s="102"/>
      <c r="O172" s="102"/>
      <c r="P172" s="102"/>
      <c r="Q172" s="102"/>
      <c r="R172" s="102"/>
      <c r="S172" s="74"/>
      <c r="T172" s="102"/>
    </row>
    <row r="173" spans="1:20" s="103" customFormat="1" ht="21" customHeight="1" x14ac:dyDescent="0.15">
      <c r="A173" s="111"/>
      <c r="B173" s="308"/>
      <c r="C173" s="309"/>
      <c r="D173" s="309"/>
      <c r="E173" s="309"/>
      <c r="F173" s="310"/>
      <c r="G173" s="2" t="str">
        <f>IF(LEN(B173)=0,"",IF(40-LEN(B173)&gt;0,"残り" &amp; 40-LEN(B173) &amp; "文字",IF(40-LEN(B173)=0,"","文字数がオーバーしています")))</f>
        <v/>
      </c>
      <c r="H173" s="100"/>
      <c r="I173" s="101"/>
      <c r="J173" s="7" t="s">
        <v>79</v>
      </c>
      <c r="K173" s="100"/>
      <c r="L173" s="100"/>
      <c r="M173" s="102"/>
      <c r="N173" s="102"/>
      <c r="O173" s="102"/>
      <c r="P173" s="102"/>
      <c r="Q173" s="102"/>
      <c r="R173" s="102"/>
      <c r="S173" s="74"/>
      <c r="T173" s="102"/>
    </row>
    <row r="174" spans="1:20" s="103" customFormat="1" ht="65.099999999999994" customHeight="1" x14ac:dyDescent="0.15">
      <c r="A174" s="111"/>
      <c r="B174" s="311"/>
      <c r="C174" s="311"/>
      <c r="D174" s="311"/>
      <c r="E174" s="311"/>
      <c r="F174" s="312"/>
      <c r="G174" s="2" t="str">
        <f>IF(LEN(B174)=0,"",IF(256-LEN(B174)&gt;0,"残り" &amp; 256-LEN(B174) &amp; "文字",IF(256-LEN(B174)=0,"","文字数がオーバーしています")))</f>
        <v/>
      </c>
      <c r="H174" s="100"/>
      <c r="I174" s="101"/>
      <c r="J174" s="7" t="s">
        <v>82</v>
      </c>
      <c r="K174" s="100"/>
      <c r="L174" s="100"/>
      <c r="M174" s="102"/>
      <c r="N174" s="102"/>
      <c r="O174" s="102"/>
      <c r="P174" s="102"/>
      <c r="Q174" s="102"/>
      <c r="R174" s="102"/>
      <c r="S174" s="74"/>
      <c r="T174" s="102"/>
    </row>
    <row r="175" spans="1:20" s="103" customFormat="1" ht="21" customHeight="1" x14ac:dyDescent="0.15">
      <c r="A175" s="111"/>
      <c r="B175" s="308"/>
      <c r="C175" s="309"/>
      <c r="D175" s="309"/>
      <c r="E175" s="309"/>
      <c r="F175" s="310"/>
      <c r="G175" s="2" t="str">
        <f>IF(LEN(B175)=0,"",IF(40-LEN(B175)&gt;0,"残り" &amp; 40-LEN(B175) &amp; "文字",IF(40-LEN(B175)=0,"","文字数がオーバーしています")))</f>
        <v/>
      </c>
      <c r="H175" s="100"/>
      <c r="I175" s="101"/>
      <c r="J175" s="7" t="s">
        <v>80</v>
      </c>
      <c r="K175" s="100"/>
      <c r="L175" s="100"/>
      <c r="M175" s="102"/>
      <c r="N175" s="102"/>
      <c r="O175" s="102"/>
      <c r="P175" s="102"/>
      <c r="Q175" s="102"/>
      <c r="R175" s="102"/>
      <c r="S175" s="74"/>
      <c r="T175" s="102"/>
    </row>
    <row r="176" spans="1:20" s="103" customFormat="1" ht="65.099999999999994" customHeight="1" thickBot="1" x14ac:dyDescent="0.2">
      <c r="A176" s="104"/>
      <c r="B176" s="313"/>
      <c r="C176" s="313"/>
      <c r="D176" s="313"/>
      <c r="E176" s="313"/>
      <c r="F176" s="314"/>
      <c r="G176" s="2" t="str">
        <f>IF(LEN(B176)=0,"",IF(256-LEN(B176)&gt;0,"残り" &amp; 256-LEN(B176) &amp; "文字",IF(256-LEN(B176)=0,"","文字数がオーバーしています")))</f>
        <v/>
      </c>
      <c r="H176" s="100"/>
      <c r="I176" s="101"/>
      <c r="J176" s="7" t="s">
        <v>83</v>
      </c>
      <c r="K176" s="100"/>
      <c r="L176" s="100"/>
      <c r="M176" s="102"/>
      <c r="N176" s="102"/>
      <c r="O176" s="102"/>
      <c r="P176" s="102"/>
      <c r="Q176" s="102"/>
      <c r="R176" s="102"/>
      <c r="S176" s="74"/>
      <c r="T176" s="102"/>
    </row>
    <row r="177" spans="1:20" ht="18" customHeight="1" thickTop="1" x14ac:dyDescent="0.15">
      <c r="A177" s="288">
        <v>7</v>
      </c>
      <c r="B177" s="290" t="s">
        <v>262</v>
      </c>
      <c r="C177" s="291"/>
      <c r="D177" s="291"/>
      <c r="E177" s="291"/>
      <c r="F177" s="292"/>
      <c r="H177" s="74"/>
      <c r="I177" s="55"/>
      <c r="J177" s="7" t="s">
        <v>56</v>
      </c>
      <c r="K177" s="7"/>
      <c r="L177" s="74"/>
      <c r="M177" s="74"/>
      <c r="N177" s="74"/>
      <c r="O177" s="74"/>
      <c r="P177" s="74"/>
      <c r="Q177" s="74"/>
      <c r="R177" s="74"/>
      <c r="S177" s="74"/>
      <c r="T177" s="74" t="s">
        <v>62</v>
      </c>
    </row>
    <row r="178" spans="1:20" s="84" customFormat="1" ht="30" customHeight="1" thickBot="1" x14ac:dyDescent="0.2">
      <c r="A178" s="289"/>
      <c r="B178" s="293" t="s">
        <v>261</v>
      </c>
      <c r="C178" s="294"/>
      <c r="D178" s="294"/>
      <c r="E178" s="294"/>
      <c r="F178" s="295"/>
      <c r="G178" s="79"/>
      <c r="H178" s="80"/>
      <c r="I178" s="81"/>
      <c r="J178" s="82" t="s">
        <v>63</v>
      </c>
      <c r="K178" s="80">
        <v>7</v>
      </c>
      <c r="L178" s="80">
        <v>125</v>
      </c>
      <c r="M178" s="83"/>
      <c r="N178" s="83"/>
      <c r="O178" s="83"/>
      <c r="P178" s="83"/>
      <c r="Q178" s="83"/>
      <c r="R178" s="83"/>
      <c r="S178" s="74"/>
      <c r="T178" s="83"/>
    </row>
    <row r="179" spans="1:20" s="11" customFormat="1" ht="17.25" customHeight="1" x14ac:dyDescent="0.15">
      <c r="A179" s="85"/>
      <c r="B179" s="296" t="s">
        <v>264</v>
      </c>
      <c r="C179" s="297"/>
      <c r="D179" s="297"/>
      <c r="E179" s="297"/>
      <c r="F179" s="298"/>
      <c r="G179" s="86"/>
      <c r="H179" s="87"/>
      <c r="I179" s="88"/>
      <c r="J179" s="7" t="s">
        <v>64</v>
      </c>
      <c r="K179" s="87"/>
      <c r="L179" s="87"/>
      <c r="M179" s="89"/>
      <c r="N179" s="89"/>
      <c r="O179" s="89"/>
      <c r="P179" s="89"/>
      <c r="Q179" s="89"/>
      <c r="R179" s="89"/>
      <c r="S179" s="74"/>
      <c r="T179" s="89"/>
    </row>
    <row r="180" spans="1:20" s="84" customFormat="1" ht="30" customHeight="1" thickBot="1" x14ac:dyDescent="0.2">
      <c r="A180" s="90"/>
      <c r="B180" s="299" t="s">
        <v>263</v>
      </c>
      <c r="C180" s="300"/>
      <c r="D180" s="300"/>
      <c r="E180" s="300"/>
      <c r="F180" s="301"/>
      <c r="G180" s="79"/>
      <c r="H180" s="80"/>
      <c r="I180" s="81"/>
      <c r="J180" s="82" t="s">
        <v>65</v>
      </c>
      <c r="K180" s="80">
        <v>1</v>
      </c>
      <c r="L180" s="80">
        <v>556</v>
      </c>
      <c r="M180" s="83"/>
      <c r="N180" s="83"/>
      <c r="O180" s="83"/>
      <c r="P180" s="83"/>
      <c r="Q180" s="83"/>
      <c r="R180" s="83"/>
      <c r="S180" s="74"/>
      <c r="T180" s="83"/>
    </row>
    <row r="181" spans="1:20" customFormat="1" ht="16.5" customHeight="1" x14ac:dyDescent="0.15">
      <c r="A181" s="105"/>
      <c r="B181" s="148" t="s">
        <v>157</v>
      </c>
      <c r="C181" s="149"/>
      <c r="D181" s="270"/>
      <c r="E181" s="270"/>
      <c r="F181" s="271"/>
      <c r="H181" s="74"/>
      <c r="I181" s="55"/>
      <c r="J181" s="7" t="s">
        <v>123</v>
      </c>
      <c r="K181" s="7"/>
      <c r="L181" s="74"/>
      <c r="M181" s="74"/>
      <c r="N181" s="74"/>
      <c r="O181" s="74"/>
      <c r="P181" s="74"/>
      <c r="Q181" s="74"/>
      <c r="R181" s="74"/>
      <c r="S181" s="74"/>
      <c r="T181" s="74"/>
    </row>
    <row r="182" spans="1:20" s="96" customFormat="1" ht="37.5" customHeight="1" x14ac:dyDescent="0.15">
      <c r="A182" s="93" t="s">
        <v>57</v>
      </c>
      <c r="B182" s="272" t="s">
        <v>265</v>
      </c>
      <c r="C182" s="273"/>
      <c r="D182" s="274"/>
      <c r="E182" s="274"/>
      <c r="F182" s="275"/>
      <c r="G182" s="79"/>
      <c r="H182" s="94"/>
      <c r="I182" s="95"/>
      <c r="J182" s="7" t="s">
        <v>133</v>
      </c>
      <c r="K182" s="95">
        <v>1</v>
      </c>
      <c r="L182" s="94">
        <v>17448</v>
      </c>
      <c r="M182" s="94"/>
      <c r="N182" s="94"/>
      <c r="O182" s="94"/>
      <c r="P182" s="94"/>
      <c r="Q182" s="94"/>
      <c r="R182" s="94"/>
      <c r="S182" s="74"/>
      <c r="T182" s="94"/>
    </row>
    <row r="183" spans="1:20" customFormat="1" ht="20.25" customHeight="1" x14ac:dyDescent="0.15">
      <c r="A183" s="105"/>
      <c r="B183" s="147" t="s">
        <v>128</v>
      </c>
      <c r="C183" s="115"/>
      <c r="D183" s="160"/>
      <c r="E183" s="276" t="str">
        <f>IF(LEN(B184)=0,"入力してください",IF(ISBLANK(I185)=TRUE,"評語を選択してください",IF(ISBLANK(I186)=TRUE,"評語を選択してください",IF(ISBLANK(I187)=TRUE,"評語を選択してください"," "))))</f>
        <v>入力してください</v>
      </c>
      <c r="F183" s="277"/>
      <c r="H183" s="74"/>
      <c r="I183" s="55"/>
      <c r="J183" s="7" t="s">
        <v>129</v>
      </c>
      <c r="K183" s="7"/>
      <c r="L183" s="74"/>
      <c r="M183" s="74"/>
      <c r="N183" s="74"/>
      <c r="O183" s="74"/>
      <c r="P183" s="74"/>
      <c r="Q183" s="74"/>
      <c r="R183" s="74"/>
      <c r="S183" s="74"/>
      <c r="T183" s="74"/>
    </row>
    <row r="184" spans="1:20" customFormat="1" ht="189.75" customHeight="1" x14ac:dyDescent="0.15">
      <c r="A184" s="105"/>
      <c r="B184" s="278"/>
      <c r="C184" s="175"/>
      <c r="D184" s="175"/>
      <c r="E184" s="175"/>
      <c r="F184" s="279"/>
      <c r="G184" s="2" t="str">
        <f>IF(LEN(B184)=0,"",IF(512-LEN(B184)&gt;0,"残り" &amp; 512-LEN(B184) &amp; "文字",IF(512-LEN(B184)=0,"","文字数がオーバーしています")))</f>
        <v/>
      </c>
      <c r="H184" s="74"/>
      <c r="I184" s="55"/>
      <c r="J184" s="7" t="s">
        <v>131</v>
      </c>
      <c r="K184" s="7"/>
      <c r="L184" s="74"/>
      <c r="M184" s="74"/>
      <c r="N184" s="74"/>
      <c r="O184" s="74"/>
      <c r="P184" s="74"/>
      <c r="Q184" s="74"/>
      <c r="R184" s="74"/>
      <c r="S184" s="74"/>
      <c r="T184" s="74"/>
    </row>
    <row r="185" spans="1:20" customFormat="1" ht="75" customHeight="1" x14ac:dyDescent="0.15">
      <c r="A185" s="105" t="s">
        <v>57</v>
      </c>
      <c r="B185" s="150" t="s">
        <v>125</v>
      </c>
      <c r="C185" s="151"/>
      <c r="D185" s="152"/>
      <c r="E185" s="153"/>
      <c r="F185" s="154"/>
      <c r="H185" s="74"/>
      <c r="I185" s="55"/>
      <c r="J185" s="7" t="s">
        <v>124</v>
      </c>
      <c r="K185" s="7"/>
      <c r="L185" s="74"/>
      <c r="M185" s="74"/>
      <c r="N185" s="74"/>
      <c r="O185" s="74">
        <v>4</v>
      </c>
      <c r="P185" s="74">
        <v>5</v>
      </c>
      <c r="Q185" s="74">
        <v>6</v>
      </c>
      <c r="R185" s="74"/>
      <c r="S185" s="74"/>
      <c r="T185" s="74"/>
    </row>
    <row r="186" spans="1:20" customFormat="1" ht="75" customHeight="1" x14ac:dyDescent="0.15">
      <c r="A186" s="105" t="s">
        <v>57</v>
      </c>
      <c r="B186" s="145" t="s">
        <v>126</v>
      </c>
      <c r="C186" s="146"/>
      <c r="D186" s="106"/>
      <c r="E186" s="107"/>
      <c r="F186" s="108"/>
      <c r="H186" s="74"/>
      <c r="I186" s="55"/>
      <c r="J186" s="7" t="s">
        <v>124</v>
      </c>
      <c r="K186" s="7"/>
      <c r="L186" s="74"/>
      <c r="M186" s="74"/>
      <c r="N186" s="74"/>
      <c r="O186" s="74">
        <v>7</v>
      </c>
      <c r="P186" s="74">
        <v>8</v>
      </c>
      <c r="Q186" s="74">
        <v>9</v>
      </c>
      <c r="R186" s="74"/>
      <c r="S186" s="74"/>
      <c r="T186" s="74"/>
    </row>
    <row r="187" spans="1:20" customFormat="1" ht="75" customHeight="1" x14ac:dyDescent="0.15">
      <c r="A187" s="105" t="s">
        <v>57</v>
      </c>
      <c r="B187" s="145" t="s">
        <v>127</v>
      </c>
      <c r="C187" s="146"/>
      <c r="D187" s="106"/>
      <c r="E187" s="107"/>
      <c r="F187" s="108"/>
      <c r="H187" s="74"/>
      <c r="I187" s="55"/>
      <c r="J187" s="7" t="s">
        <v>124</v>
      </c>
      <c r="K187" s="7"/>
      <c r="L187" s="74"/>
      <c r="M187" s="74"/>
      <c r="N187" s="74"/>
      <c r="O187" s="74">
        <v>10</v>
      </c>
      <c r="P187" s="74">
        <v>11</v>
      </c>
      <c r="Q187" s="74">
        <v>12</v>
      </c>
      <c r="R187" s="74"/>
      <c r="S187" s="74"/>
      <c r="T187" s="74"/>
    </row>
    <row r="188" spans="1:20" customFormat="1" ht="20.25" customHeight="1" x14ac:dyDescent="0.15">
      <c r="A188" s="105"/>
      <c r="B188" s="147" t="s">
        <v>266</v>
      </c>
      <c r="C188" s="115"/>
      <c r="D188" s="160"/>
      <c r="E188" s="280" t="str">
        <f>IF(LEN(B189)=0,"入力してください"," ")</f>
        <v>入力してください</v>
      </c>
      <c r="F188" s="281"/>
      <c r="H188" s="74"/>
      <c r="I188" s="55"/>
      <c r="J188" s="7" t="s">
        <v>129</v>
      </c>
      <c r="K188" s="7"/>
      <c r="L188" s="74"/>
      <c r="M188" s="74"/>
      <c r="N188" s="74"/>
      <c r="O188" s="74"/>
      <c r="P188" s="74"/>
      <c r="Q188" s="74"/>
      <c r="R188" s="74"/>
      <c r="S188" s="74"/>
      <c r="T188" s="74"/>
    </row>
    <row r="189" spans="1:20" customFormat="1" ht="189.75" customHeight="1" thickBot="1" x14ac:dyDescent="0.2">
      <c r="A189" s="105"/>
      <c r="B189" s="285"/>
      <c r="C189" s="286"/>
      <c r="D189" s="286"/>
      <c r="E189" s="286"/>
      <c r="F189" s="287"/>
      <c r="G189" s="2" t="str">
        <f>IF(LEN(B189)=0,"",IF(512-LEN(B189)&gt;0,"残り" &amp; 512-LEN(B189) &amp; "文字",IF(512-LEN(B189)=0,"","文字数がオーバーしています")))</f>
        <v/>
      </c>
      <c r="H189" s="74"/>
      <c r="I189" s="55"/>
      <c r="J189" s="7" t="s">
        <v>132</v>
      </c>
      <c r="K189" s="7"/>
      <c r="L189" s="74"/>
      <c r="M189" s="74"/>
      <c r="N189" s="74"/>
      <c r="O189" s="74"/>
      <c r="P189" s="74"/>
      <c r="Q189" s="74"/>
      <c r="R189" s="74"/>
      <c r="S189" s="74"/>
      <c r="T189" s="74"/>
    </row>
    <row r="190" spans="1:20" customFormat="1" ht="16.5" customHeight="1" x14ac:dyDescent="0.15">
      <c r="A190" s="105"/>
      <c r="B190" s="148" t="s">
        <v>161</v>
      </c>
      <c r="C190" s="149"/>
      <c r="D190" s="270"/>
      <c r="E190" s="270"/>
      <c r="F190" s="271"/>
      <c r="H190" s="74"/>
      <c r="I190" s="55"/>
      <c r="J190" s="7" t="s">
        <v>123</v>
      </c>
      <c r="K190" s="7"/>
      <c r="L190" s="74"/>
      <c r="M190" s="74"/>
      <c r="N190" s="74"/>
      <c r="O190" s="74"/>
      <c r="P190" s="74"/>
      <c r="Q190" s="74"/>
      <c r="R190" s="74"/>
      <c r="S190" s="74"/>
      <c r="T190" s="74"/>
    </row>
    <row r="191" spans="1:20" s="96" customFormat="1" ht="37.5" customHeight="1" x14ac:dyDescent="0.15">
      <c r="A191" s="93" t="s">
        <v>57</v>
      </c>
      <c r="B191" s="272" t="s">
        <v>267</v>
      </c>
      <c r="C191" s="273"/>
      <c r="D191" s="274"/>
      <c r="E191" s="274"/>
      <c r="F191" s="275"/>
      <c r="G191" s="79"/>
      <c r="H191" s="94"/>
      <c r="I191" s="95"/>
      <c r="J191" s="7" t="s">
        <v>133</v>
      </c>
      <c r="K191" s="95">
        <v>2</v>
      </c>
      <c r="L191" s="94">
        <v>17449</v>
      </c>
      <c r="M191" s="94"/>
      <c r="N191" s="94"/>
      <c r="O191" s="94"/>
      <c r="P191" s="94"/>
      <c r="Q191" s="94"/>
      <c r="R191" s="94"/>
      <c r="S191" s="74"/>
      <c r="T191" s="94"/>
    </row>
    <row r="192" spans="1:20" customFormat="1" ht="20.25" customHeight="1" x14ac:dyDescent="0.15">
      <c r="A192" s="105"/>
      <c r="B192" s="147" t="s">
        <v>128</v>
      </c>
      <c r="C192" s="115"/>
      <c r="D192" s="160"/>
      <c r="E192" s="276" t="str">
        <f>IF(LEN(B193)=0,"入力してください",IF(ISBLANK(I194)=TRUE,"評語を選択してください",IF(ISBLANK(I195)=TRUE,"評語を選択してください",IF(ISBLANK(I196)=TRUE,"評語を選択してください"," "))))</f>
        <v>入力してください</v>
      </c>
      <c r="F192" s="277"/>
      <c r="H192" s="74"/>
      <c r="I192" s="55"/>
      <c r="J192" s="7" t="s">
        <v>129</v>
      </c>
      <c r="K192" s="7"/>
      <c r="L192" s="74"/>
      <c r="M192" s="74"/>
      <c r="N192" s="74"/>
      <c r="O192" s="74"/>
      <c r="P192" s="74"/>
      <c r="Q192" s="74"/>
      <c r="R192" s="74"/>
      <c r="S192" s="74"/>
      <c r="T192" s="74"/>
    </row>
    <row r="193" spans="1:20" customFormat="1" ht="189.75" customHeight="1" x14ac:dyDescent="0.15">
      <c r="A193" s="105"/>
      <c r="B193" s="278"/>
      <c r="C193" s="175"/>
      <c r="D193" s="175"/>
      <c r="E193" s="175"/>
      <c r="F193" s="279"/>
      <c r="G193" s="2" t="str">
        <f>IF(LEN(B193)=0,"",IF(512-LEN(B193)&gt;0,"残り" &amp; 512-LEN(B193) &amp; "文字",IF(512-LEN(B193)=0,"","文字数がオーバーしています")))</f>
        <v/>
      </c>
      <c r="H193" s="74"/>
      <c r="I193" s="55"/>
      <c r="J193" s="7" t="s">
        <v>131</v>
      </c>
      <c r="K193" s="7"/>
      <c r="L193" s="74"/>
      <c r="M193" s="74"/>
      <c r="N193" s="74"/>
      <c r="O193" s="74"/>
      <c r="P193" s="74"/>
      <c r="Q193" s="74"/>
      <c r="R193" s="74"/>
      <c r="S193" s="74"/>
      <c r="T193" s="74"/>
    </row>
    <row r="194" spans="1:20" customFormat="1" ht="75" customHeight="1" x14ac:dyDescent="0.15">
      <c r="A194" s="105" t="s">
        <v>57</v>
      </c>
      <c r="B194" s="150" t="s">
        <v>125</v>
      </c>
      <c r="C194" s="151"/>
      <c r="D194" s="152"/>
      <c r="E194" s="153"/>
      <c r="F194" s="154"/>
      <c r="H194" s="74"/>
      <c r="I194" s="55"/>
      <c r="J194" s="7" t="s">
        <v>124</v>
      </c>
      <c r="K194" s="7"/>
      <c r="L194" s="74"/>
      <c r="M194" s="74"/>
      <c r="N194" s="74"/>
      <c r="O194" s="74">
        <v>4</v>
      </c>
      <c r="P194" s="74">
        <v>5</v>
      </c>
      <c r="Q194" s="74">
        <v>6</v>
      </c>
      <c r="R194" s="74"/>
      <c r="S194" s="74"/>
      <c r="T194" s="74"/>
    </row>
    <row r="195" spans="1:20" customFormat="1" ht="75" customHeight="1" x14ac:dyDescent="0.15">
      <c r="A195" s="105" t="s">
        <v>57</v>
      </c>
      <c r="B195" s="145" t="s">
        <v>126</v>
      </c>
      <c r="C195" s="146"/>
      <c r="D195" s="106"/>
      <c r="E195" s="107"/>
      <c r="F195" s="108"/>
      <c r="H195" s="74"/>
      <c r="I195" s="55"/>
      <c r="J195" s="7" t="s">
        <v>124</v>
      </c>
      <c r="K195" s="7"/>
      <c r="L195" s="74"/>
      <c r="M195" s="74"/>
      <c r="N195" s="74"/>
      <c r="O195" s="74">
        <v>7</v>
      </c>
      <c r="P195" s="74">
        <v>8</v>
      </c>
      <c r="Q195" s="74">
        <v>9</v>
      </c>
      <c r="R195" s="74"/>
      <c r="S195" s="74"/>
      <c r="T195" s="74"/>
    </row>
    <row r="196" spans="1:20" customFormat="1" ht="75" customHeight="1" x14ac:dyDescent="0.15">
      <c r="A196" s="105" t="s">
        <v>57</v>
      </c>
      <c r="B196" s="145" t="s">
        <v>127</v>
      </c>
      <c r="C196" s="146"/>
      <c r="D196" s="106"/>
      <c r="E196" s="107"/>
      <c r="F196" s="108"/>
      <c r="H196" s="74"/>
      <c r="I196" s="55"/>
      <c r="J196" s="7" t="s">
        <v>124</v>
      </c>
      <c r="K196" s="7"/>
      <c r="L196" s="74"/>
      <c r="M196" s="74"/>
      <c r="N196" s="74"/>
      <c r="O196" s="74">
        <v>10</v>
      </c>
      <c r="P196" s="74">
        <v>11</v>
      </c>
      <c r="Q196" s="74">
        <v>12</v>
      </c>
      <c r="R196" s="74"/>
      <c r="S196" s="74"/>
      <c r="T196" s="74"/>
    </row>
    <row r="197" spans="1:20" customFormat="1" ht="20.25" customHeight="1" x14ac:dyDescent="0.15">
      <c r="A197" s="105"/>
      <c r="B197" s="147" t="s">
        <v>268</v>
      </c>
      <c r="C197" s="115"/>
      <c r="D197" s="160"/>
      <c r="E197" s="280" t="str">
        <f>IF(LEN(B198)=0,"入力してください"," ")</f>
        <v>入力してください</v>
      </c>
      <c r="F197" s="281"/>
      <c r="H197" s="74"/>
      <c r="I197" s="55"/>
      <c r="J197" s="7" t="s">
        <v>129</v>
      </c>
      <c r="K197" s="7"/>
      <c r="L197" s="74"/>
      <c r="M197" s="74"/>
      <c r="N197" s="74"/>
      <c r="O197" s="74"/>
      <c r="P197" s="74"/>
      <c r="Q197" s="74"/>
      <c r="R197" s="74"/>
      <c r="S197" s="74"/>
      <c r="T197" s="74"/>
    </row>
    <row r="198" spans="1:20" customFormat="1" ht="189.75" customHeight="1" thickBot="1" x14ac:dyDescent="0.2">
      <c r="A198" s="161"/>
      <c r="B198" s="282"/>
      <c r="C198" s="283"/>
      <c r="D198" s="283"/>
      <c r="E198" s="283"/>
      <c r="F198" s="284"/>
      <c r="G198" s="2" t="str">
        <f>IF(LEN(B198)=0,"",IF(512-LEN(B198)&gt;0,"残り" &amp; 512-LEN(B198) &amp; "文字",IF(512-LEN(B198)=0,"","文字数がオーバーしています")))</f>
        <v/>
      </c>
      <c r="H198" s="74"/>
      <c r="I198" s="55"/>
      <c r="J198" s="7" t="s">
        <v>132</v>
      </c>
      <c r="K198" s="7"/>
      <c r="L198" s="74"/>
      <c r="M198" s="74"/>
      <c r="N198" s="74"/>
      <c r="O198" s="74"/>
      <c r="P198" s="74"/>
      <c r="Q198" s="74"/>
      <c r="R198" s="74"/>
      <c r="S198" s="74"/>
      <c r="T198" s="74"/>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2BvNlX6lHtjiTlmPtpS1couUyU1EQRDkBmPy3cP+P8jfICx9DkoBLSfBuccEYK6jFCekjgZbDukIcthYrPyZIw==" saltValue="lBJoDd9LNlGKw3Sjt9aHLA=="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A887E98F-C657-40F7-A8C4-2176A6DDBAC8}">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8983DC8C-5DF7-4716-844B-BD40FABF0471}">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46F0FA74-0850-41F4-925A-21743A1ABAB1}">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〔サービス分析：訪問介護〕</v>
      </c>
      <c r="B1" s="4"/>
      <c r="C1" s="4"/>
      <c r="D1" s="4"/>
      <c r="E1" s="3"/>
      <c r="F1" s="141" t="s">
        <v>140</v>
      </c>
      <c r="H1" s="23"/>
    </row>
    <row r="2" spans="1:20" ht="14.25" customHeight="1" x14ac:dyDescent="0.15">
      <c r="A2" s="1"/>
      <c r="B2" s="4"/>
      <c r="C2" s="4"/>
      <c r="F2" s="6" t="str">
        <f>"《事業所名： " &amp; 評価結果報告書!B24 &amp; "》"</f>
        <v>《事業所名： 》</v>
      </c>
      <c r="H2" s="25"/>
    </row>
    <row r="3" spans="1:20" ht="14.25" customHeight="1" x14ac:dyDescent="0.15">
      <c r="A3" s="72" t="s">
        <v>58</v>
      </c>
      <c r="B3" s="73" t="s">
        <v>76</v>
      </c>
      <c r="C3" s="75"/>
      <c r="D3" s="75"/>
      <c r="E3" s="76"/>
      <c r="H3" s="74"/>
      <c r="I3" s="55"/>
      <c r="J3" s="7"/>
      <c r="K3" s="7"/>
      <c r="L3" s="74"/>
      <c r="M3" s="74"/>
      <c r="N3" s="74"/>
      <c r="O3" s="74"/>
      <c r="P3" s="74"/>
      <c r="Q3" s="74"/>
      <c r="R3" s="74"/>
      <c r="S3" s="74"/>
      <c r="T3" s="74" t="s">
        <v>67</v>
      </c>
    </row>
    <row r="4" spans="1:20" ht="18" customHeight="1" thickBot="1" x14ac:dyDescent="0.2">
      <c r="A4" s="78" t="s">
        <v>0</v>
      </c>
      <c r="B4" s="327" t="s">
        <v>77</v>
      </c>
      <c r="C4" s="328"/>
      <c r="D4" s="328"/>
      <c r="E4" s="328"/>
      <c r="F4" s="329"/>
      <c r="H4" s="74"/>
      <c r="I4" s="55"/>
      <c r="J4" s="7" t="s">
        <v>60</v>
      </c>
      <c r="K4" s="7"/>
      <c r="L4" s="74"/>
      <c r="M4" s="74"/>
      <c r="N4" s="74"/>
      <c r="O4" s="74"/>
      <c r="P4" s="74"/>
      <c r="Q4" s="74"/>
      <c r="R4" s="74"/>
      <c r="S4" s="74"/>
      <c r="T4" s="74" t="s">
        <v>61</v>
      </c>
    </row>
    <row r="5" spans="1:20" ht="18" customHeight="1" thickTop="1" x14ac:dyDescent="0.15">
      <c r="A5" s="288">
        <v>1</v>
      </c>
      <c r="B5" s="290" t="s">
        <v>270</v>
      </c>
      <c r="C5" s="291"/>
      <c r="D5" s="291"/>
      <c r="E5" s="291"/>
      <c r="F5" s="292"/>
      <c r="H5" s="74"/>
      <c r="I5" s="55"/>
      <c r="J5" s="7" t="s">
        <v>56</v>
      </c>
      <c r="K5" s="7"/>
      <c r="L5" s="74"/>
      <c r="M5" s="74"/>
      <c r="N5" s="74"/>
      <c r="O5" s="74"/>
      <c r="P5" s="74"/>
      <c r="Q5" s="74"/>
      <c r="R5" s="74"/>
      <c r="S5" s="74"/>
      <c r="T5" s="74" t="s">
        <v>62</v>
      </c>
    </row>
    <row r="6" spans="1:20" s="84" customFormat="1" ht="30" customHeight="1" thickBot="1" x14ac:dyDescent="0.2">
      <c r="A6" s="289"/>
      <c r="B6" s="293" t="s">
        <v>269</v>
      </c>
      <c r="C6" s="294"/>
      <c r="D6" s="323" t="s">
        <v>84</v>
      </c>
      <c r="E6" s="323"/>
      <c r="F6" s="125" t="str">
        <f>IF(COUNT(P10:Q13) &gt; 0,COUNT(P10:P13) &amp; "／" &amp; COUNT(P10:Q13),"")</f>
        <v/>
      </c>
      <c r="G6" s="79"/>
      <c r="H6" s="80"/>
      <c r="I6" s="81"/>
      <c r="J6" s="82" t="s">
        <v>63</v>
      </c>
      <c r="K6" s="80">
        <v>1</v>
      </c>
      <c r="L6" s="80">
        <v>541</v>
      </c>
      <c r="M6" s="83"/>
      <c r="N6" s="83"/>
      <c r="O6" s="83"/>
      <c r="P6" s="83"/>
      <c r="Q6" s="83"/>
      <c r="R6" s="83"/>
      <c r="S6" s="74"/>
      <c r="T6" s="83"/>
    </row>
    <row r="7" spans="1:20" x14ac:dyDescent="0.15">
      <c r="A7" s="91"/>
      <c r="B7" s="92" t="s">
        <v>157</v>
      </c>
      <c r="C7" s="324" t="str">
        <f>IF((MIN(I10:I13)=0),"標準項目の「あり」「なし」を選択してください","")</f>
        <v>標準項目の「あり」「なし」を選択してください</v>
      </c>
      <c r="D7" s="324"/>
      <c r="E7" s="324"/>
      <c r="F7" s="325"/>
      <c r="H7" s="74"/>
      <c r="I7" s="55"/>
      <c r="J7" s="7" t="s">
        <v>66</v>
      </c>
      <c r="K7" s="7">
        <v>1</v>
      </c>
      <c r="L7" s="74">
        <v>16513</v>
      </c>
      <c r="M7" s="74"/>
      <c r="N7" s="74"/>
      <c r="O7" s="74"/>
      <c r="P7" s="74"/>
      <c r="Q7" s="74"/>
      <c r="R7" s="74"/>
      <c r="S7" s="74"/>
      <c r="T7" s="74"/>
    </row>
    <row r="8" spans="1:20" s="96" customFormat="1" ht="37.5" customHeight="1" x14ac:dyDescent="0.15">
      <c r="A8" s="93" t="s">
        <v>57</v>
      </c>
      <c r="B8" s="272" t="s">
        <v>271</v>
      </c>
      <c r="C8" s="273"/>
      <c r="D8" s="326" t="str">
        <f xml:space="preserve"> "評点（" &amp; REPT("○",COUNT(P10:P13)) &amp; REPT("●",COUNT(Q10:Q13)) &amp; "）"</f>
        <v>評点（）</v>
      </c>
      <c r="E8" s="326"/>
      <c r="F8" s="113" t="str">
        <f>IF(COUNT(R10:R13)&gt;0,"・非該当" &amp; COUNT(R10:R13),"")</f>
        <v/>
      </c>
      <c r="G8" s="79"/>
      <c r="H8" s="94"/>
      <c r="I8" s="95" t="str">
        <f>IF(MIN(I10:I13)=0,"",IF(COUNT(P10:Q13)=0,"-",IF(COUNT(P10:Q13)=COUNT(P10:P13),"A",IF(COUNT(P10:P13)=0,"C","B"))))</f>
        <v/>
      </c>
      <c r="J8" s="7" t="s">
        <v>51</v>
      </c>
      <c r="K8" s="95"/>
      <c r="L8" s="94"/>
      <c r="M8" s="94"/>
      <c r="N8" s="94"/>
      <c r="O8" s="94"/>
      <c r="P8" s="94"/>
      <c r="Q8" s="94"/>
      <c r="R8" s="94"/>
      <c r="S8" s="74"/>
      <c r="T8" s="94"/>
    </row>
    <row r="9" spans="1:20" x14ac:dyDescent="0.15">
      <c r="A9" s="91"/>
      <c r="B9" s="112" t="s">
        <v>52</v>
      </c>
      <c r="C9" s="315" t="s">
        <v>53</v>
      </c>
      <c r="D9" s="316"/>
      <c r="E9" s="316"/>
      <c r="F9" s="317"/>
      <c r="H9" s="74"/>
      <c r="I9" s="55"/>
      <c r="J9" s="7" t="s">
        <v>54</v>
      </c>
      <c r="K9" s="7"/>
      <c r="L9" s="74"/>
      <c r="M9" s="74"/>
      <c r="N9" s="74"/>
      <c r="O9" s="74"/>
      <c r="P9" s="74"/>
      <c r="Q9" s="74"/>
      <c r="R9" s="74"/>
      <c r="S9" s="74"/>
      <c r="T9" s="74"/>
    </row>
    <row r="10" spans="1:20" ht="37.5" customHeight="1" x14ac:dyDescent="0.15">
      <c r="A10" s="91"/>
      <c r="B10" s="97"/>
      <c r="C10" s="293" t="s">
        <v>272</v>
      </c>
      <c r="D10" s="294"/>
      <c r="E10" s="318"/>
      <c r="F10" s="98"/>
      <c r="G10" s="79"/>
      <c r="H10" s="74"/>
      <c r="I10" s="55">
        <v>0</v>
      </c>
      <c r="J10" s="7" t="s">
        <v>55</v>
      </c>
      <c r="K10" s="7">
        <v>1</v>
      </c>
      <c r="L10" s="74">
        <v>56989</v>
      </c>
      <c r="M10" s="74"/>
      <c r="N10" s="74"/>
      <c r="O10" s="74"/>
      <c r="P10" s="74" t="str">
        <f>IF(I10=3,1,"")</f>
        <v/>
      </c>
      <c r="Q10" s="74" t="str">
        <f>IF(I10=2,1,"")</f>
        <v/>
      </c>
      <c r="R10" s="74" t="str">
        <f>IF(I10=1,1,"")</f>
        <v/>
      </c>
      <c r="S10" s="74"/>
      <c r="T10" s="74"/>
    </row>
    <row r="11" spans="1:20" ht="37.5" customHeight="1" x14ac:dyDescent="0.15">
      <c r="A11" s="91"/>
      <c r="B11" s="97"/>
      <c r="C11" s="293" t="s">
        <v>273</v>
      </c>
      <c r="D11" s="294"/>
      <c r="E11" s="318"/>
      <c r="F11" s="98"/>
      <c r="G11" s="79"/>
      <c r="H11" s="74"/>
      <c r="I11" s="55">
        <v>0</v>
      </c>
      <c r="J11" s="7" t="s">
        <v>55</v>
      </c>
      <c r="K11" s="7">
        <v>2</v>
      </c>
      <c r="L11" s="74">
        <v>56990</v>
      </c>
      <c r="M11" s="74"/>
      <c r="N11" s="74"/>
      <c r="O11" s="74"/>
      <c r="P11" s="74" t="str">
        <f>IF(I11=3,1,"")</f>
        <v/>
      </c>
      <c r="Q11" s="74" t="str">
        <f>IF(I11=2,1,"")</f>
        <v/>
      </c>
      <c r="R11" s="74" t="str">
        <f>IF(I11=1,1,"")</f>
        <v/>
      </c>
      <c r="S11" s="74"/>
      <c r="T11" s="74"/>
    </row>
    <row r="12" spans="1:20" ht="37.5" customHeight="1" x14ac:dyDescent="0.15">
      <c r="A12" s="91"/>
      <c r="B12" s="97"/>
      <c r="C12" s="293" t="s">
        <v>274</v>
      </c>
      <c r="D12" s="294"/>
      <c r="E12" s="318"/>
      <c r="F12" s="98"/>
      <c r="G12" s="79"/>
      <c r="H12" s="74"/>
      <c r="I12" s="55">
        <v>0</v>
      </c>
      <c r="J12" s="7" t="s">
        <v>55</v>
      </c>
      <c r="K12" s="7">
        <v>3</v>
      </c>
      <c r="L12" s="74">
        <v>56991</v>
      </c>
      <c r="M12" s="74"/>
      <c r="N12" s="74"/>
      <c r="O12" s="74"/>
      <c r="P12" s="74" t="str">
        <f>IF(I12=3,1,"")</f>
        <v/>
      </c>
      <c r="Q12" s="74" t="str">
        <f>IF(I12=2,1,"")</f>
        <v/>
      </c>
      <c r="R12" s="74" t="str">
        <f>IF(I12=1,1,"")</f>
        <v/>
      </c>
      <c r="S12" s="74"/>
      <c r="T12" s="74"/>
    </row>
    <row r="13" spans="1:20" ht="37.5" customHeight="1" thickBot="1" x14ac:dyDescent="0.2">
      <c r="A13" s="91"/>
      <c r="B13" s="97"/>
      <c r="C13" s="293" t="s">
        <v>275</v>
      </c>
      <c r="D13" s="294"/>
      <c r="E13" s="318"/>
      <c r="F13" s="98"/>
      <c r="G13" s="79"/>
      <c r="H13" s="74"/>
      <c r="I13" s="55">
        <v>0</v>
      </c>
      <c r="J13" s="7" t="s">
        <v>55</v>
      </c>
      <c r="K13" s="7">
        <v>4</v>
      </c>
      <c r="L13" s="74">
        <v>56992</v>
      </c>
      <c r="M13" s="74"/>
      <c r="N13" s="74"/>
      <c r="O13" s="74"/>
      <c r="P13" s="74" t="str">
        <f>IF(I13=3,1,"")</f>
        <v/>
      </c>
      <c r="Q13" s="74" t="str">
        <f>IF(I13=2,1,"")</f>
        <v/>
      </c>
      <c r="R13" s="74" t="str">
        <f>IF(I13=1,1,"")</f>
        <v/>
      </c>
      <c r="S13" s="74"/>
      <c r="T13" s="74"/>
    </row>
    <row r="14" spans="1:20" ht="20.25" customHeight="1" x14ac:dyDescent="0.15">
      <c r="A14" s="99"/>
      <c r="B14" s="319" t="s">
        <v>276</v>
      </c>
      <c r="C14" s="320"/>
      <c r="D14" s="321" t="str">
        <f>IF(AND(LEN(SBcase1_1)&lt;&gt;0,COUNT(R10:R13)=4),SBcheckB_1,(IF(LEN(SBcheckA_1)&lt;&gt;0,SBcheckA_1, SBcheckB_1)))</f>
        <v>サブカテゴリー1の講評を入力してください</v>
      </c>
      <c r="E14" s="321"/>
      <c r="F14" s="322"/>
      <c r="H14" s="74"/>
      <c r="I14" s="55"/>
      <c r="J14" s="7" t="s">
        <v>56</v>
      </c>
      <c r="K14" s="7"/>
      <c r="L14" s="74"/>
      <c r="M14" s="74"/>
      <c r="N14" s="74"/>
      <c r="O14" s="74"/>
      <c r="P14" s="74"/>
      <c r="Q14" s="74"/>
      <c r="R14" s="74"/>
      <c r="S14" s="74"/>
      <c r="T14" s="74"/>
    </row>
    <row r="15" spans="1:20" s="103" customFormat="1" ht="21" customHeight="1" x14ac:dyDescent="0.15">
      <c r="A15" s="110"/>
      <c r="B15" s="302"/>
      <c r="C15" s="303"/>
      <c r="D15" s="303"/>
      <c r="E15" s="303"/>
      <c r="F15" s="304"/>
      <c r="G15" s="2" t="str">
        <f>IF(LEN(B15)=0,"",IF(40-LEN(B15)&gt;0,"残り" &amp; 40-LEN(B15) &amp; "文字",IF(40-LEN(B15)=0,"","文字数がオーバーしています")))</f>
        <v/>
      </c>
      <c r="H15" s="100"/>
      <c r="I15" s="101"/>
      <c r="J15" s="7" t="s">
        <v>78</v>
      </c>
      <c r="K15" s="100"/>
      <c r="L15" s="100"/>
      <c r="M15" s="102"/>
      <c r="N15" s="102"/>
      <c r="O15" s="102"/>
      <c r="P15" s="102"/>
      <c r="Q15" s="102"/>
      <c r="R15" s="102"/>
      <c r="S15" s="74"/>
      <c r="T15" s="102"/>
    </row>
    <row r="16" spans="1:20" s="103" customFormat="1" ht="65.099999999999994" customHeight="1" x14ac:dyDescent="0.15">
      <c r="A16" s="111"/>
      <c r="B16" s="305"/>
      <c r="C16" s="306"/>
      <c r="D16" s="306"/>
      <c r="E16" s="306"/>
      <c r="F16" s="307"/>
      <c r="G16" s="2" t="str">
        <f>IF(LEN(B16)=0,"",IF(256-LEN(B16)&gt;0,"残り" &amp; 256-LEN(B16) &amp; "文字",IF(256-LEN(B16)=0,"","文字数がオーバーしています")))</f>
        <v/>
      </c>
      <c r="H16" s="100"/>
      <c r="I16" s="101"/>
      <c r="J16" s="7" t="s">
        <v>81</v>
      </c>
      <c r="K16" s="100"/>
      <c r="L16" s="100"/>
      <c r="M16" s="102"/>
      <c r="N16" s="102"/>
      <c r="O16" s="102"/>
      <c r="P16" s="102"/>
      <c r="Q16" s="102"/>
      <c r="R16" s="102"/>
      <c r="S16" s="74"/>
      <c r="T16" s="102"/>
    </row>
    <row r="17" spans="1:20" s="103" customFormat="1" ht="21" customHeight="1" x14ac:dyDescent="0.15">
      <c r="A17" s="111"/>
      <c r="B17" s="308"/>
      <c r="C17" s="309"/>
      <c r="D17" s="309"/>
      <c r="E17" s="309"/>
      <c r="F17" s="310"/>
      <c r="G17" s="2" t="str">
        <f>IF(LEN(B17)=0,"",IF(40-LEN(B17)&gt;0,"残り" &amp; 40-LEN(B17) &amp; "文字",IF(40-LEN(B17)=0,"","文字数がオーバーしています")))</f>
        <v/>
      </c>
      <c r="H17" s="100"/>
      <c r="I17" s="101"/>
      <c r="J17" s="7" t="s">
        <v>79</v>
      </c>
      <c r="K17" s="100"/>
      <c r="L17" s="100"/>
      <c r="M17" s="102"/>
      <c r="N17" s="102"/>
      <c r="O17" s="102"/>
      <c r="P17" s="102"/>
      <c r="Q17" s="102"/>
      <c r="R17" s="102"/>
      <c r="S17" s="74"/>
      <c r="T17" s="102"/>
    </row>
    <row r="18" spans="1:20" s="103" customFormat="1" ht="65.099999999999994" customHeight="1" x14ac:dyDescent="0.15">
      <c r="A18" s="111"/>
      <c r="B18" s="311"/>
      <c r="C18" s="311"/>
      <c r="D18" s="311"/>
      <c r="E18" s="311"/>
      <c r="F18" s="312"/>
      <c r="G18" s="2" t="str">
        <f>IF(LEN(B18)=0,"",IF(256-LEN(B18)&gt;0,"残り" &amp; 256-LEN(B18) &amp; "文字",IF(256-LEN(B18)=0,"","文字数がオーバーしています")))</f>
        <v/>
      </c>
      <c r="H18" s="100"/>
      <c r="I18" s="101"/>
      <c r="J18" s="7" t="s">
        <v>82</v>
      </c>
      <c r="K18" s="100"/>
      <c r="L18" s="100"/>
      <c r="M18" s="102"/>
      <c r="N18" s="102"/>
      <c r="O18" s="102"/>
      <c r="P18" s="102"/>
      <c r="Q18" s="102"/>
      <c r="R18" s="102"/>
      <c r="S18" s="74"/>
      <c r="T18" s="102"/>
    </row>
    <row r="19" spans="1:20" s="103" customFormat="1" ht="21" customHeight="1" x14ac:dyDescent="0.15">
      <c r="A19" s="111"/>
      <c r="B19" s="308"/>
      <c r="C19" s="309"/>
      <c r="D19" s="309"/>
      <c r="E19" s="309"/>
      <c r="F19" s="310"/>
      <c r="G19" s="2" t="str">
        <f>IF(LEN(B19)=0,"",IF(40-LEN(B19)&gt;0,"残り" &amp; 40-LEN(B19) &amp; "文字",IF(40-LEN(B19)=0,"","文字数がオーバーしています")))</f>
        <v/>
      </c>
      <c r="H19" s="100"/>
      <c r="I19" s="101"/>
      <c r="J19" s="7" t="s">
        <v>80</v>
      </c>
      <c r="K19" s="100"/>
      <c r="L19" s="100"/>
      <c r="M19" s="102"/>
      <c r="N19" s="102"/>
      <c r="O19" s="102"/>
      <c r="P19" s="102"/>
      <c r="Q19" s="102"/>
      <c r="R19" s="102"/>
      <c r="S19" s="74"/>
      <c r="T19" s="102"/>
    </row>
    <row r="20" spans="1:20" s="103" customFormat="1" ht="65.099999999999994" customHeight="1" thickBot="1" x14ac:dyDescent="0.2">
      <c r="A20" s="104"/>
      <c r="B20" s="313"/>
      <c r="C20" s="313"/>
      <c r="D20" s="313"/>
      <c r="E20" s="313"/>
      <c r="F20" s="314"/>
      <c r="G20" s="2" t="str">
        <f>IF(LEN(B20)=0,"",IF(256-LEN(B20)&gt;0,"残り" &amp; 256-LEN(B20) &amp; "文字",IF(256-LEN(B20)=0,"","文字数がオーバーしています")))</f>
        <v/>
      </c>
      <c r="H20" s="100"/>
      <c r="I20" s="101"/>
      <c r="J20" s="7" t="s">
        <v>83</v>
      </c>
      <c r="K20" s="100"/>
      <c r="L20" s="100"/>
      <c r="M20" s="102"/>
      <c r="N20" s="102"/>
      <c r="O20" s="102"/>
      <c r="P20" s="102"/>
      <c r="Q20" s="102"/>
      <c r="R20" s="102"/>
      <c r="S20" s="74"/>
      <c r="T20" s="102"/>
    </row>
    <row r="21" spans="1:20" ht="18" customHeight="1" thickTop="1" x14ac:dyDescent="0.15">
      <c r="A21" s="288">
        <v>2</v>
      </c>
      <c r="B21" s="290" t="s">
        <v>278</v>
      </c>
      <c r="C21" s="291"/>
      <c r="D21" s="291"/>
      <c r="E21" s="291"/>
      <c r="F21" s="292"/>
      <c r="H21" s="74"/>
      <c r="I21" s="55"/>
      <c r="J21" s="7" t="s">
        <v>56</v>
      </c>
      <c r="K21" s="7"/>
      <c r="L21" s="74"/>
      <c r="M21" s="74"/>
      <c r="N21" s="74"/>
      <c r="O21" s="74"/>
      <c r="P21" s="74"/>
      <c r="Q21" s="74"/>
      <c r="R21" s="74"/>
      <c r="S21" s="74"/>
      <c r="T21" s="74" t="s">
        <v>62</v>
      </c>
    </row>
    <row r="22" spans="1:20" s="84" customFormat="1" ht="30" customHeight="1" thickBot="1" x14ac:dyDescent="0.2">
      <c r="A22" s="289"/>
      <c r="B22" s="293" t="s">
        <v>277</v>
      </c>
      <c r="C22" s="294"/>
      <c r="D22" s="323" t="s">
        <v>84</v>
      </c>
      <c r="E22" s="323"/>
      <c r="F22" s="125" t="str">
        <f>IF(COUNT(P26:Q35) &gt; 0,COUNT(P26:P35) &amp; "／" &amp; COUNT(P26:Q35),"")</f>
        <v/>
      </c>
      <c r="G22" s="79"/>
      <c r="H22" s="80"/>
      <c r="I22" s="81"/>
      <c r="J22" s="82" t="s">
        <v>63</v>
      </c>
      <c r="K22" s="80">
        <v>2</v>
      </c>
      <c r="L22" s="80">
        <v>542</v>
      </c>
      <c r="M22" s="83"/>
      <c r="N22" s="83"/>
      <c r="O22" s="83"/>
      <c r="P22" s="83"/>
      <c r="Q22" s="83"/>
      <c r="R22" s="83"/>
      <c r="S22" s="74"/>
      <c r="T22" s="83"/>
    </row>
    <row r="23" spans="1:20" x14ac:dyDescent="0.15">
      <c r="A23" s="91"/>
      <c r="B23" s="92" t="s">
        <v>157</v>
      </c>
      <c r="C23" s="324" t="str">
        <f>IF((MIN(I26:I28)=0),"標準項目の「あり」「なし」を選択してください","")</f>
        <v>標準項目の「あり」「なし」を選択してください</v>
      </c>
      <c r="D23" s="324"/>
      <c r="E23" s="324"/>
      <c r="F23" s="325"/>
      <c r="H23" s="74"/>
      <c r="I23" s="55"/>
      <c r="J23" s="7" t="s">
        <v>66</v>
      </c>
      <c r="K23" s="7">
        <v>1</v>
      </c>
      <c r="L23" s="74">
        <v>16514</v>
      </c>
      <c r="M23" s="74"/>
      <c r="N23" s="74"/>
      <c r="O23" s="74"/>
      <c r="P23" s="74"/>
      <c r="Q23" s="74"/>
      <c r="R23" s="74"/>
      <c r="S23" s="74"/>
      <c r="T23" s="74"/>
    </row>
    <row r="24" spans="1:20" s="96" customFormat="1" ht="37.5" customHeight="1" x14ac:dyDescent="0.15">
      <c r="A24" s="93" t="s">
        <v>57</v>
      </c>
      <c r="B24" s="272" t="s">
        <v>279</v>
      </c>
      <c r="C24" s="273"/>
      <c r="D24" s="326" t="str">
        <f xml:space="preserve"> "評点（" &amp; REPT("○",COUNT(P26:P28)) &amp; REPT("●",COUNT(Q26:Q28)) &amp; "）"</f>
        <v>評点（）</v>
      </c>
      <c r="E24" s="326"/>
      <c r="F24" s="113" t="str">
        <f>IF(COUNT(R26:R28)&gt;0,"・非該当" &amp; COUNT(R26:R28),"")</f>
        <v/>
      </c>
      <c r="G24" s="79"/>
      <c r="H24" s="94"/>
      <c r="I24" s="95" t="str">
        <f>IF(MIN(I26:I28)=0,"",IF(COUNT(P26:Q28)=0,"-",IF(COUNT(P26:Q28)=COUNT(P26:P28),"A",IF(COUNT(P26:P28)=0,"C","B"))))</f>
        <v/>
      </c>
      <c r="J24" s="7" t="s">
        <v>51</v>
      </c>
      <c r="K24" s="95"/>
      <c r="L24" s="94"/>
      <c r="M24" s="94"/>
      <c r="N24" s="94"/>
      <c r="O24" s="94"/>
      <c r="P24" s="94"/>
      <c r="Q24" s="94"/>
      <c r="R24" s="94"/>
      <c r="S24" s="74"/>
      <c r="T24" s="94"/>
    </row>
    <row r="25" spans="1:20" x14ac:dyDescent="0.15">
      <c r="A25" s="91"/>
      <c r="B25" s="112" t="s">
        <v>52</v>
      </c>
      <c r="C25" s="315" t="s">
        <v>53</v>
      </c>
      <c r="D25" s="316"/>
      <c r="E25" s="316"/>
      <c r="F25" s="317"/>
      <c r="H25" s="74"/>
      <c r="I25" s="55"/>
      <c r="J25" s="7" t="s">
        <v>54</v>
      </c>
      <c r="K25" s="7"/>
      <c r="L25" s="74"/>
      <c r="M25" s="74"/>
      <c r="N25" s="74"/>
      <c r="O25" s="74"/>
      <c r="P25" s="74"/>
      <c r="Q25" s="74"/>
      <c r="R25" s="74"/>
      <c r="S25" s="74"/>
      <c r="T25" s="74"/>
    </row>
    <row r="26" spans="1:20" ht="37.5" customHeight="1" x14ac:dyDescent="0.15">
      <c r="A26" s="91"/>
      <c r="B26" s="97"/>
      <c r="C26" s="293" t="s">
        <v>280</v>
      </c>
      <c r="D26" s="294"/>
      <c r="E26" s="318"/>
      <c r="F26" s="98"/>
      <c r="G26" s="79"/>
      <c r="H26" s="74"/>
      <c r="I26" s="55">
        <v>0</v>
      </c>
      <c r="J26" s="7" t="s">
        <v>55</v>
      </c>
      <c r="K26" s="7">
        <v>1</v>
      </c>
      <c r="L26" s="74">
        <v>56993</v>
      </c>
      <c r="M26" s="74"/>
      <c r="N26" s="74"/>
      <c r="O26" s="74"/>
      <c r="P26" s="74" t="str">
        <f>IF(I26=3,1,"")</f>
        <v/>
      </c>
      <c r="Q26" s="74" t="str">
        <f>IF(I26=2,1,"")</f>
        <v/>
      </c>
      <c r="R26" s="74" t="str">
        <f>IF(I26=1,1,"")</f>
        <v/>
      </c>
      <c r="S26" s="74"/>
      <c r="T26" s="74"/>
    </row>
    <row r="27" spans="1:20" ht="37.5" customHeight="1" x14ac:dyDescent="0.15">
      <c r="A27" s="91"/>
      <c r="B27" s="97"/>
      <c r="C27" s="293" t="s">
        <v>281</v>
      </c>
      <c r="D27" s="294"/>
      <c r="E27" s="318"/>
      <c r="F27" s="98"/>
      <c r="G27" s="79"/>
      <c r="H27" s="74"/>
      <c r="I27" s="55">
        <v>0</v>
      </c>
      <c r="J27" s="7" t="s">
        <v>55</v>
      </c>
      <c r="K27" s="7">
        <v>2</v>
      </c>
      <c r="L27" s="74">
        <v>56994</v>
      </c>
      <c r="M27" s="74"/>
      <c r="N27" s="74"/>
      <c r="O27" s="74"/>
      <c r="P27" s="74" t="str">
        <f>IF(I27=3,1,"")</f>
        <v/>
      </c>
      <c r="Q27" s="74" t="str">
        <f>IF(I27=2,1,"")</f>
        <v/>
      </c>
      <c r="R27" s="74" t="str">
        <f>IF(I27=1,1,"")</f>
        <v/>
      </c>
      <c r="S27" s="74"/>
      <c r="T27" s="74"/>
    </row>
    <row r="28" spans="1:20" ht="37.5" customHeight="1" thickBot="1" x14ac:dyDescent="0.2">
      <c r="A28" s="91"/>
      <c r="B28" s="97"/>
      <c r="C28" s="293" t="s">
        <v>282</v>
      </c>
      <c r="D28" s="294"/>
      <c r="E28" s="318"/>
      <c r="F28" s="98"/>
      <c r="G28" s="79"/>
      <c r="H28" s="74"/>
      <c r="I28" s="55">
        <v>0</v>
      </c>
      <c r="J28" s="7" t="s">
        <v>55</v>
      </c>
      <c r="K28" s="7">
        <v>3</v>
      </c>
      <c r="L28" s="74">
        <v>56995</v>
      </c>
      <c r="M28" s="74"/>
      <c r="N28" s="74"/>
      <c r="O28" s="74"/>
      <c r="P28" s="74" t="str">
        <f>IF(I28=3,1,"")</f>
        <v/>
      </c>
      <c r="Q28" s="74" t="str">
        <f>IF(I28=2,1,"")</f>
        <v/>
      </c>
      <c r="R28" s="74" t="str">
        <f>IF(I28=1,1,"")</f>
        <v/>
      </c>
      <c r="S28" s="74"/>
      <c r="T28" s="74"/>
    </row>
    <row r="29" spans="1:20" x14ac:dyDescent="0.15">
      <c r="A29" s="91"/>
      <c r="B29" s="92" t="s">
        <v>161</v>
      </c>
      <c r="C29" s="324" t="str">
        <f>IF((MIN(I32:I35)=0),"標準項目の「あり」「なし」を選択してください","")</f>
        <v>標準項目の「あり」「なし」を選択してください</v>
      </c>
      <c r="D29" s="324"/>
      <c r="E29" s="324"/>
      <c r="F29" s="325"/>
      <c r="H29" s="74"/>
      <c r="I29" s="55"/>
      <c r="J29" s="7" t="s">
        <v>66</v>
      </c>
      <c r="K29" s="7">
        <v>2</v>
      </c>
      <c r="L29" s="74">
        <v>16515</v>
      </c>
      <c r="M29" s="74"/>
      <c r="N29" s="74"/>
      <c r="O29" s="74"/>
      <c r="P29" s="74"/>
      <c r="Q29" s="74"/>
      <c r="R29" s="74"/>
      <c r="S29" s="74"/>
      <c r="T29" s="74"/>
    </row>
    <row r="30" spans="1:20" s="96" customFormat="1" ht="37.5" customHeight="1" x14ac:dyDescent="0.15">
      <c r="A30" s="93" t="s">
        <v>57</v>
      </c>
      <c r="B30" s="272" t="s">
        <v>283</v>
      </c>
      <c r="C30" s="273"/>
      <c r="D30" s="326" t="str">
        <f xml:space="preserve"> "評点（" &amp; REPT("○",COUNT(P32:P35)) &amp; REPT("●",COUNT(Q32:Q35)) &amp; "）"</f>
        <v>評点（）</v>
      </c>
      <c r="E30" s="326"/>
      <c r="F30" s="113" t="str">
        <f>IF(COUNT(R32:R35)&gt;0,"・非該当" &amp; COUNT(R32:R35),"")</f>
        <v/>
      </c>
      <c r="G30" s="79"/>
      <c r="H30" s="94"/>
      <c r="I30" s="95" t="str">
        <f>IF(MIN(I32:I35)=0,"",IF(COUNT(P32:Q35)=0,"-",IF(COUNT(P32:Q35)=COUNT(P32:P35),"A",IF(COUNT(P32:P35)=0,"C","B"))))</f>
        <v/>
      </c>
      <c r="J30" s="7" t="s">
        <v>51</v>
      </c>
      <c r="K30" s="95"/>
      <c r="L30" s="94"/>
      <c r="M30" s="94"/>
      <c r="N30" s="94"/>
      <c r="O30" s="94"/>
      <c r="P30" s="94"/>
      <c r="Q30" s="94"/>
      <c r="R30" s="94"/>
      <c r="S30" s="74"/>
      <c r="T30" s="94"/>
    </row>
    <row r="31" spans="1:20" x14ac:dyDescent="0.15">
      <c r="A31" s="91"/>
      <c r="B31" s="112" t="s">
        <v>52</v>
      </c>
      <c r="C31" s="315" t="s">
        <v>53</v>
      </c>
      <c r="D31" s="316"/>
      <c r="E31" s="316"/>
      <c r="F31" s="317"/>
      <c r="H31" s="74"/>
      <c r="I31" s="55"/>
      <c r="J31" s="7" t="s">
        <v>54</v>
      </c>
      <c r="K31" s="7"/>
      <c r="L31" s="74"/>
      <c r="M31" s="74"/>
      <c r="N31" s="74"/>
      <c r="O31" s="74"/>
      <c r="P31" s="74"/>
      <c r="Q31" s="74"/>
      <c r="R31" s="74"/>
      <c r="S31" s="74"/>
      <c r="T31" s="74"/>
    </row>
    <row r="32" spans="1:20" ht="37.5" customHeight="1" x14ac:dyDescent="0.15">
      <c r="A32" s="91"/>
      <c r="B32" s="97"/>
      <c r="C32" s="293" t="s">
        <v>284</v>
      </c>
      <c r="D32" s="294"/>
      <c r="E32" s="318"/>
      <c r="F32" s="98"/>
      <c r="G32" s="79"/>
      <c r="H32" s="74"/>
      <c r="I32" s="55">
        <v>0</v>
      </c>
      <c r="J32" s="7" t="s">
        <v>55</v>
      </c>
      <c r="K32" s="7">
        <v>1</v>
      </c>
      <c r="L32" s="74">
        <v>56996</v>
      </c>
      <c r="M32" s="74"/>
      <c r="N32" s="74"/>
      <c r="O32" s="74"/>
      <c r="P32" s="74" t="str">
        <f>IF(I32=3,1,"")</f>
        <v/>
      </c>
      <c r="Q32" s="74" t="str">
        <f>IF(I32=2,1,"")</f>
        <v/>
      </c>
      <c r="R32" s="74" t="str">
        <f>IF(I32=1,1,"")</f>
        <v/>
      </c>
      <c r="S32" s="74"/>
      <c r="T32" s="74"/>
    </row>
    <row r="33" spans="1:20" ht="37.5" customHeight="1" x14ac:dyDescent="0.15">
      <c r="A33" s="91"/>
      <c r="B33" s="97"/>
      <c r="C33" s="293" t="s">
        <v>285</v>
      </c>
      <c r="D33" s="294"/>
      <c r="E33" s="318"/>
      <c r="F33" s="98"/>
      <c r="G33" s="79"/>
      <c r="H33" s="74"/>
      <c r="I33" s="55">
        <v>0</v>
      </c>
      <c r="J33" s="7" t="s">
        <v>55</v>
      </c>
      <c r="K33" s="7">
        <v>2</v>
      </c>
      <c r="L33" s="74">
        <v>56997</v>
      </c>
      <c r="M33" s="74"/>
      <c r="N33" s="74"/>
      <c r="O33" s="74"/>
      <c r="P33" s="74" t="str">
        <f>IF(I33=3,1,"")</f>
        <v/>
      </c>
      <c r="Q33" s="74" t="str">
        <f>IF(I33=2,1,"")</f>
        <v/>
      </c>
      <c r="R33" s="74" t="str">
        <f>IF(I33=1,1,"")</f>
        <v/>
      </c>
      <c r="S33" s="74"/>
      <c r="T33" s="74"/>
    </row>
    <row r="34" spans="1:20" ht="37.5" customHeight="1" x14ac:dyDescent="0.15">
      <c r="A34" s="91"/>
      <c r="B34" s="97"/>
      <c r="C34" s="293" t="s">
        <v>286</v>
      </c>
      <c r="D34" s="294"/>
      <c r="E34" s="318"/>
      <c r="F34" s="98"/>
      <c r="G34" s="79"/>
      <c r="H34" s="74"/>
      <c r="I34" s="55">
        <v>0</v>
      </c>
      <c r="J34" s="7" t="s">
        <v>55</v>
      </c>
      <c r="K34" s="7">
        <v>3</v>
      </c>
      <c r="L34" s="74">
        <v>56998</v>
      </c>
      <c r="M34" s="74"/>
      <c r="N34" s="74"/>
      <c r="O34" s="74"/>
      <c r="P34" s="74" t="str">
        <f>IF(I34=3,1,"")</f>
        <v/>
      </c>
      <c r="Q34" s="74" t="str">
        <f>IF(I34=2,1,"")</f>
        <v/>
      </c>
      <c r="R34" s="74" t="str">
        <f>IF(I34=1,1,"")</f>
        <v/>
      </c>
      <c r="S34" s="74"/>
      <c r="T34" s="74"/>
    </row>
    <row r="35" spans="1:20" ht="37.5" customHeight="1" thickBot="1" x14ac:dyDescent="0.2">
      <c r="A35" s="91"/>
      <c r="B35" s="97"/>
      <c r="C35" s="293" t="s">
        <v>287</v>
      </c>
      <c r="D35" s="294"/>
      <c r="E35" s="318"/>
      <c r="F35" s="98"/>
      <c r="G35" s="79"/>
      <c r="H35" s="74"/>
      <c r="I35" s="55">
        <v>0</v>
      </c>
      <c r="J35" s="7" t="s">
        <v>55</v>
      </c>
      <c r="K35" s="7">
        <v>4</v>
      </c>
      <c r="L35" s="74">
        <v>56999</v>
      </c>
      <c r="M35" s="74"/>
      <c r="N35" s="74"/>
      <c r="O35" s="74"/>
      <c r="P35" s="74" t="str">
        <f>IF(I35=3,1,"")</f>
        <v/>
      </c>
      <c r="Q35" s="74" t="str">
        <f>IF(I35=2,1,"")</f>
        <v/>
      </c>
      <c r="R35" s="74" t="str">
        <f>IF(I35=1,1,"")</f>
        <v/>
      </c>
      <c r="S35" s="74"/>
      <c r="T35" s="74"/>
    </row>
    <row r="36" spans="1:20" ht="20.25" customHeight="1" x14ac:dyDescent="0.15">
      <c r="A36" s="99"/>
      <c r="B36" s="319" t="s">
        <v>288</v>
      </c>
      <c r="C36" s="320"/>
      <c r="D36" s="321" t="str">
        <f>IF(AND(LEN(SBcase1_2)&lt;&gt;0,COUNT(R26:R35)=7),SBcheckB_2,(IF(LEN(SBcheckA_2)&lt;&gt;0,SBcheckA_2, SBcheckB_2)))</f>
        <v>サブカテゴリー2の講評を入力してください</v>
      </c>
      <c r="E36" s="321"/>
      <c r="F36" s="322"/>
      <c r="H36" s="74"/>
      <c r="I36" s="55"/>
      <c r="J36" s="7" t="s">
        <v>56</v>
      </c>
      <c r="K36" s="7"/>
      <c r="L36" s="74"/>
      <c r="M36" s="74"/>
      <c r="N36" s="74"/>
      <c r="O36" s="74"/>
      <c r="P36" s="74"/>
      <c r="Q36" s="74"/>
      <c r="R36" s="74"/>
      <c r="S36" s="74"/>
      <c r="T36" s="74"/>
    </row>
    <row r="37" spans="1:20" s="103" customFormat="1" ht="21" customHeight="1" x14ac:dyDescent="0.15">
      <c r="A37" s="110"/>
      <c r="B37" s="302"/>
      <c r="C37" s="303"/>
      <c r="D37" s="303"/>
      <c r="E37" s="303"/>
      <c r="F37" s="304"/>
      <c r="G37" s="2" t="str">
        <f>IF(LEN(B37)=0,"",IF(40-LEN(B37)&gt;0,"残り" &amp; 40-LEN(B37) &amp; "文字",IF(40-LEN(B37)=0,"","文字数がオーバーしています")))</f>
        <v/>
      </c>
      <c r="H37" s="100"/>
      <c r="I37" s="101"/>
      <c r="J37" s="7" t="s">
        <v>78</v>
      </c>
      <c r="K37" s="100"/>
      <c r="L37" s="100"/>
      <c r="M37" s="102"/>
      <c r="N37" s="102"/>
      <c r="O37" s="102"/>
      <c r="P37" s="102"/>
      <c r="Q37" s="102"/>
      <c r="R37" s="102"/>
      <c r="S37" s="74"/>
      <c r="T37" s="102"/>
    </row>
    <row r="38" spans="1:20" s="103" customFormat="1" ht="65.099999999999994" customHeight="1" x14ac:dyDescent="0.15">
      <c r="A38" s="111"/>
      <c r="B38" s="305"/>
      <c r="C38" s="306"/>
      <c r="D38" s="306"/>
      <c r="E38" s="306"/>
      <c r="F38" s="307"/>
      <c r="G38" s="2" t="str">
        <f>IF(LEN(B38)=0,"",IF(256-LEN(B38)&gt;0,"残り" &amp; 256-LEN(B38) &amp; "文字",IF(256-LEN(B38)=0,"","文字数がオーバーしています")))</f>
        <v/>
      </c>
      <c r="H38" s="100"/>
      <c r="I38" s="101"/>
      <c r="J38" s="7" t="s">
        <v>81</v>
      </c>
      <c r="K38" s="100"/>
      <c r="L38" s="100"/>
      <c r="M38" s="102"/>
      <c r="N38" s="102"/>
      <c r="O38" s="102"/>
      <c r="P38" s="102"/>
      <c r="Q38" s="102"/>
      <c r="R38" s="102"/>
      <c r="S38" s="74"/>
      <c r="T38" s="102"/>
    </row>
    <row r="39" spans="1:20" s="103" customFormat="1" ht="21" customHeight="1" x14ac:dyDescent="0.15">
      <c r="A39" s="111"/>
      <c r="B39" s="308"/>
      <c r="C39" s="309"/>
      <c r="D39" s="309"/>
      <c r="E39" s="309"/>
      <c r="F39" s="310"/>
      <c r="G39" s="2" t="str">
        <f>IF(LEN(B39)=0,"",IF(40-LEN(B39)&gt;0,"残り" &amp; 40-LEN(B39) &amp; "文字",IF(40-LEN(B39)=0,"","文字数がオーバーしています")))</f>
        <v/>
      </c>
      <c r="H39" s="100"/>
      <c r="I39" s="101"/>
      <c r="J39" s="7" t="s">
        <v>79</v>
      </c>
      <c r="K39" s="100"/>
      <c r="L39" s="100"/>
      <c r="M39" s="102"/>
      <c r="N39" s="102"/>
      <c r="O39" s="102"/>
      <c r="P39" s="102"/>
      <c r="Q39" s="102"/>
      <c r="R39" s="102"/>
      <c r="S39" s="74"/>
      <c r="T39" s="102"/>
    </row>
    <row r="40" spans="1:20" s="103" customFormat="1" ht="65.099999999999994" customHeight="1" x14ac:dyDescent="0.15">
      <c r="A40" s="111"/>
      <c r="B40" s="311"/>
      <c r="C40" s="311"/>
      <c r="D40" s="311"/>
      <c r="E40" s="311"/>
      <c r="F40" s="312"/>
      <c r="G40" s="2" t="str">
        <f>IF(LEN(B40)=0,"",IF(256-LEN(B40)&gt;0,"残り" &amp; 256-LEN(B40) &amp; "文字",IF(256-LEN(B40)=0,"","文字数がオーバーしています")))</f>
        <v/>
      </c>
      <c r="H40" s="100"/>
      <c r="I40" s="101"/>
      <c r="J40" s="7" t="s">
        <v>82</v>
      </c>
      <c r="K40" s="100"/>
      <c r="L40" s="100"/>
      <c r="M40" s="102"/>
      <c r="N40" s="102"/>
      <c r="O40" s="102"/>
      <c r="P40" s="102"/>
      <c r="Q40" s="102"/>
      <c r="R40" s="102"/>
      <c r="S40" s="74"/>
      <c r="T40" s="102"/>
    </row>
    <row r="41" spans="1:20" s="103" customFormat="1" ht="21" customHeight="1" x14ac:dyDescent="0.15">
      <c r="A41" s="111"/>
      <c r="B41" s="308"/>
      <c r="C41" s="309"/>
      <c r="D41" s="309"/>
      <c r="E41" s="309"/>
      <c r="F41" s="310"/>
      <c r="G41" s="2" t="str">
        <f>IF(LEN(B41)=0,"",IF(40-LEN(B41)&gt;0,"残り" &amp; 40-LEN(B41) &amp; "文字",IF(40-LEN(B41)=0,"","文字数がオーバーしています")))</f>
        <v/>
      </c>
      <c r="H41" s="100"/>
      <c r="I41" s="101"/>
      <c r="J41" s="7" t="s">
        <v>80</v>
      </c>
      <c r="K41" s="100"/>
      <c r="L41" s="100"/>
      <c r="M41" s="102"/>
      <c r="N41" s="102"/>
      <c r="O41" s="102"/>
      <c r="P41" s="102"/>
      <c r="Q41" s="102"/>
      <c r="R41" s="102"/>
      <c r="S41" s="74"/>
      <c r="T41" s="102"/>
    </row>
    <row r="42" spans="1:20" s="103" customFormat="1" ht="65.099999999999994" customHeight="1" thickBot="1" x14ac:dyDescent="0.2">
      <c r="A42" s="104"/>
      <c r="B42" s="313"/>
      <c r="C42" s="313"/>
      <c r="D42" s="313"/>
      <c r="E42" s="313"/>
      <c r="F42" s="314"/>
      <c r="G42" s="2" t="str">
        <f>IF(LEN(B42)=0,"",IF(256-LEN(B42)&gt;0,"残り" &amp; 256-LEN(B42) &amp; "文字",IF(256-LEN(B42)=0,"","文字数がオーバーしています")))</f>
        <v/>
      </c>
      <c r="H42" s="100"/>
      <c r="I42" s="101"/>
      <c r="J42" s="7" t="s">
        <v>83</v>
      </c>
      <c r="K42" s="100"/>
      <c r="L42" s="100"/>
      <c r="M42" s="102"/>
      <c r="N42" s="102"/>
      <c r="O42" s="102"/>
      <c r="P42" s="102"/>
      <c r="Q42" s="102"/>
      <c r="R42" s="102"/>
      <c r="S42" s="74"/>
      <c r="T42" s="102"/>
    </row>
    <row r="43" spans="1:20" ht="18" customHeight="1" thickTop="1" x14ac:dyDescent="0.15">
      <c r="A43" s="288">
        <v>3</v>
      </c>
      <c r="B43" s="290" t="s">
        <v>290</v>
      </c>
      <c r="C43" s="291"/>
      <c r="D43" s="291"/>
      <c r="E43" s="291"/>
      <c r="F43" s="292"/>
      <c r="H43" s="74"/>
      <c r="I43" s="55"/>
      <c r="J43" s="7" t="s">
        <v>56</v>
      </c>
      <c r="K43" s="7"/>
      <c r="L43" s="74"/>
      <c r="M43" s="74"/>
      <c r="N43" s="74"/>
      <c r="O43" s="74"/>
      <c r="P43" s="74"/>
      <c r="Q43" s="74"/>
      <c r="R43" s="74"/>
      <c r="S43" s="74"/>
      <c r="T43" s="74" t="s">
        <v>62</v>
      </c>
    </row>
    <row r="44" spans="1:20" s="84" customFormat="1" ht="30" customHeight="1" thickBot="1" x14ac:dyDescent="0.2">
      <c r="A44" s="289"/>
      <c r="B44" s="293" t="s">
        <v>289</v>
      </c>
      <c r="C44" s="294"/>
      <c r="D44" s="323" t="s">
        <v>84</v>
      </c>
      <c r="E44" s="323"/>
      <c r="F44" s="125" t="str">
        <f>IF(COUNT(P48:Q66) &gt; 0,COUNT(P48:P66) &amp; "／" &amp; COUNT(P48:Q66),"")</f>
        <v/>
      </c>
      <c r="G44" s="79"/>
      <c r="H44" s="80"/>
      <c r="I44" s="81"/>
      <c r="J44" s="82" t="s">
        <v>63</v>
      </c>
      <c r="K44" s="80">
        <v>3</v>
      </c>
      <c r="L44" s="80">
        <v>543</v>
      </c>
      <c r="M44" s="83"/>
      <c r="N44" s="83"/>
      <c r="O44" s="83"/>
      <c r="P44" s="83"/>
      <c r="Q44" s="83"/>
      <c r="R44" s="83"/>
      <c r="S44" s="74"/>
      <c r="T44" s="83"/>
    </row>
    <row r="45" spans="1:20" x14ac:dyDescent="0.15">
      <c r="A45" s="91"/>
      <c r="B45" s="92" t="s">
        <v>157</v>
      </c>
      <c r="C45" s="324" t="str">
        <f>IF((MIN(I48:I50)=0),"標準項目の「あり」「なし」を選択してください","")</f>
        <v>標準項目の「あり」「なし」を選択してください</v>
      </c>
      <c r="D45" s="324"/>
      <c r="E45" s="324"/>
      <c r="F45" s="325"/>
      <c r="H45" s="74"/>
      <c r="I45" s="55"/>
      <c r="J45" s="7" t="s">
        <v>66</v>
      </c>
      <c r="K45" s="7">
        <v>1</v>
      </c>
      <c r="L45" s="74">
        <v>16516</v>
      </c>
      <c r="M45" s="74"/>
      <c r="N45" s="74"/>
      <c r="O45" s="74"/>
      <c r="P45" s="74"/>
      <c r="Q45" s="74"/>
      <c r="R45" s="74"/>
      <c r="S45" s="74"/>
      <c r="T45" s="74"/>
    </row>
    <row r="46" spans="1:20" s="96" customFormat="1" ht="37.5" customHeight="1" x14ac:dyDescent="0.15">
      <c r="A46" s="93" t="s">
        <v>57</v>
      </c>
      <c r="B46" s="272" t="s">
        <v>291</v>
      </c>
      <c r="C46" s="273"/>
      <c r="D46" s="326" t="str">
        <f xml:space="preserve"> "評点（" &amp; REPT("○",COUNT(P48:P50)) &amp; REPT("●",COUNT(Q48:Q50)) &amp; "）"</f>
        <v>評点（）</v>
      </c>
      <c r="E46" s="326"/>
      <c r="F46" s="113" t="str">
        <f>IF(COUNT(R48:R50)&gt;0,"・非該当" &amp; COUNT(R48:R50),"")</f>
        <v/>
      </c>
      <c r="G46" s="79"/>
      <c r="H46" s="94"/>
      <c r="I46" s="95" t="str">
        <f>IF(MIN(I48:I50)=0,"",IF(COUNT(P48:Q50)=0,"-",IF(COUNT(P48:Q50)=COUNT(P48:P50),"A",IF(COUNT(P48:P50)=0,"C","B"))))</f>
        <v/>
      </c>
      <c r="J46" s="7" t="s">
        <v>51</v>
      </c>
      <c r="K46" s="95"/>
      <c r="L46" s="94"/>
      <c r="M46" s="94"/>
      <c r="N46" s="94"/>
      <c r="O46" s="94"/>
      <c r="P46" s="94"/>
      <c r="Q46" s="94"/>
      <c r="R46" s="94"/>
      <c r="S46" s="74"/>
      <c r="T46" s="94"/>
    </row>
    <row r="47" spans="1:20" x14ac:dyDescent="0.15">
      <c r="A47" s="91"/>
      <c r="B47" s="112" t="s">
        <v>52</v>
      </c>
      <c r="C47" s="315" t="s">
        <v>53</v>
      </c>
      <c r="D47" s="316"/>
      <c r="E47" s="316"/>
      <c r="F47" s="317"/>
      <c r="H47" s="74"/>
      <c r="I47" s="55"/>
      <c r="J47" s="7" t="s">
        <v>54</v>
      </c>
      <c r="K47" s="7"/>
      <c r="L47" s="74"/>
      <c r="M47" s="74"/>
      <c r="N47" s="74"/>
      <c r="O47" s="74"/>
      <c r="P47" s="74"/>
      <c r="Q47" s="74"/>
      <c r="R47" s="74"/>
      <c r="S47" s="74"/>
      <c r="T47" s="74"/>
    </row>
    <row r="48" spans="1:20" ht="37.5" customHeight="1" x14ac:dyDescent="0.15">
      <c r="A48" s="91"/>
      <c r="B48" s="97"/>
      <c r="C48" s="293" t="s">
        <v>292</v>
      </c>
      <c r="D48" s="294"/>
      <c r="E48" s="318"/>
      <c r="F48" s="98"/>
      <c r="G48" s="79"/>
      <c r="H48" s="74"/>
      <c r="I48" s="55">
        <v>0</v>
      </c>
      <c r="J48" s="7" t="s">
        <v>55</v>
      </c>
      <c r="K48" s="7">
        <v>1</v>
      </c>
      <c r="L48" s="74">
        <v>57000</v>
      </c>
      <c r="M48" s="74"/>
      <c r="N48" s="74"/>
      <c r="O48" s="74"/>
      <c r="P48" s="74" t="str">
        <f>IF(I48=3,1,"")</f>
        <v/>
      </c>
      <c r="Q48" s="74" t="str">
        <f>IF(I48=2,1,"")</f>
        <v/>
      </c>
      <c r="R48" s="74" t="str">
        <f>IF(I48=1,1,"")</f>
        <v/>
      </c>
      <c r="S48" s="74"/>
      <c r="T48" s="74"/>
    </row>
    <row r="49" spans="1:20" ht="37.5" customHeight="1" x14ac:dyDescent="0.15">
      <c r="A49" s="91"/>
      <c r="B49" s="97"/>
      <c r="C49" s="293" t="s">
        <v>293</v>
      </c>
      <c r="D49" s="294"/>
      <c r="E49" s="318"/>
      <c r="F49" s="98"/>
      <c r="G49" s="79"/>
      <c r="H49" s="74"/>
      <c r="I49" s="55">
        <v>0</v>
      </c>
      <c r="J49" s="7" t="s">
        <v>55</v>
      </c>
      <c r="K49" s="7">
        <v>2</v>
      </c>
      <c r="L49" s="74">
        <v>57001</v>
      </c>
      <c r="M49" s="74"/>
      <c r="N49" s="74"/>
      <c r="O49" s="74"/>
      <c r="P49" s="74" t="str">
        <f>IF(I49=3,1,"")</f>
        <v/>
      </c>
      <c r="Q49" s="74" t="str">
        <f>IF(I49=2,1,"")</f>
        <v/>
      </c>
      <c r="R49" s="74" t="str">
        <f>IF(I49=1,1,"")</f>
        <v/>
      </c>
      <c r="S49" s="74"/>
      <c r="T49" s="74"/>
    </row>
    <row r="50" spans="1:20" ht="37.5" customHeight="1" thickBot="1" x14ac:dyDescent="0.2">
      <c r="A50" s="91"/>
      <c r="B50" s="97"/>
      <c r="C50" s="293" t="s">
        <v>294</v>
      </c>
      <c r="D50" s="294"/>
      <c r="E50" s="318"/>
      <c r="F50" s="98"/>
      <c r="G50" s="79"/>
      <c r="H50" s="74"/>
      <c r="I50" s="55">
        <v>0</v>
      </c>
      <c r="J50" s="7" t="s">
        <v>55</v>
      </c>
      <c r="K50" s="7">
        <v>3</v>
      </c>
      <c r="L50" s="74">
        <v>57002</v>
      </c>
      <c r="M50" s="74"/>
      <c r="N50" s="74"/>
      <c r="O50" s="74"/>
      <c r="P50" s="74" t="str">
        <f>IF(I50=3,1,"")</f>
        <v/>
      </c>
      <c r="Q50" s="74" t="str">
        <f>IF(I50=2,1,"")</f>
        <v/>
      </c>
      <c r="R50" s="74" t="str">
        <f>IF(I50=1,1,"")</f>
        <v/>
      </c>
      <c r="S50" s="74"/>
      <c r="T50" s="74"/>
    </row>
    <row r="51" spans="1:20" x14ac:dyDescent="0.15">
      <c r="A51" s="91"/>
      <c r="B51" s="92" t="s">
        <v>161</v>
      </c>
      <c r="C51" s="324" t="str">
        <f>IF((MIN(I54:I56)=0),"標準項目の「あり」「なし」を選択してください","")</f>
        <v>標準項目の「あり」「なし」を選択してください</v>
      </c>
      <c r="D51" s="324"/>
      <c r="E51" s="324"/>
      <c r="F51" s="325"/>
      <c r="H51" s="74"/>
      <c r="I51" s="55"/>
      <c r="J51" s="7" t="s">
        <v>66</v>
      </c>
      <c r="K51" s="7">
        <v>2</v>
      </c>
      <c r="L51" s="74">
        <v>16517</v>
      </c>
      <c r="M51" s="74"/>
      <c r="N51" s="74"/>
      <c r="O51" s="74"/>
      <c r="P51" s="74"/>
      <c r="Q51" s="74"/>
      <c r="R51" s="74"/>
      <c r="S51" s="74"/>
      <c r="T51" s="74"/>
    </row>
    <row r="52" spans="1:20" s="96" customFormat="1" ht="37.5" customHeight="1" x14ac:dyDescent="0.15">
      <c r="A52" s="93" t="s">
        <v>57</v>
      </c>
      <c r="B52" s="272" t="s">
        <v>295</v>
      </c>
      <c r="C52" s="273"/>
      <c r="D52" s="326" t="str">
        <f xml:space="preserve"> "評点（" &amp; REPT("○",COUNT(P54:P56)) &amp; REPT("●",COUNT(Q54:Q56)) &amp; "）"</f>
        <v>評点（）</v>
      </c>
      <c r="E52" s="326"/>
      <c r="F52" s="113" t="str">
        <f>IF(COUNT(R54:R56)&gt;0,"・非該当" &amp; COUNT(R54:R56),"")</f>
        <v/>
      </c>
      <c r="G52" s="79"/>
      <c r="H52" s="94"/>
      <c r="I52" s="95" t="str">
        <f>IF(MIN(I54:I56)=0,"",IF(COUNT(P54:Q56)=0,"-",IF(COUNT(P54:Q56)=COUNT(P54:P56),"A",IF(COUNT(P54:P56)=0,"C","B"))))</f>
        <v/>
      </c>
      <c r="J52" s="7" t="s">
        <v>51</v>
      </c>
      <c r="K52" s="95"/>
      <c r="L52" s="94"/>
      <c r="M52" s="94"/>
      <c r="N52" s="94"/>
      <c r="O52" s="94"/>
      <c r="P52" s="94"/>
      <c r="Q52" s="94"/>
      <c r="R52" s="94"/>
      <c r="S52" s="74"/>
      <c r="T52" s="94"/>
    </row>
    <row r="53" spans="1:20" x14ac:dyDescent="0.15">
      <c r="A53" s="91"/>
      <c r="B53" s="112" t="s">
        <v>52</v>
      </c>
      <c r="C53" s="315" t="s">
        <v>53</v>
      </c>
      <c r="D53" s="316"/>
      <c r="E53" s="316"/>
      <c r="F53" s="317"/>
      <c r="H53" s="74"/>
      <c r="I53" s="55"/>
      <c r="J53" s="7" t="s">
        <v>54</v>
      </c>
      <c r="K53" s="7"/>
      <c r="L53" s="74"/>
      <c r="M53" s="74"/>
      <c r="N53" s="74"/>
      <c r="O53" s="74"/>
      <c r="P53" s="74"/>
      <c r="Q53" s="74"/>
      <c r="R53" s="74"/>
      <c r="S53" s="74"/>
      <c r="T53" s="74"/>
    </row>
    <row r="54" spans="1:20" ht="37.5" customHeight="1" x14ac:dyDescent="0.15">
      <c r="A54" s="91"/>
      <c r="B54" s="97"/>
      <c r="C54" s="293" t="s">
        <v>296</v>
      </c>
      <c r="D54" s="294"/>
      <c r="E54" s="318"/>
      <c r="F54" s="98"/>
      <c r="G54" s="79"/>
      <c r="H54" s="74"/>
      <c r="I54" s="55">
        <v>0</v>
      </c>
      <c r="J54" s="7" t="s">
        <v>55</v>
      </c>
      <c r="K54" s="7">
        <v>1</v>
      </c>
      <c r="L54" s="74">
        <v>57003</v>
      </c>
      <c r="M54" s="74"/>
      <c r="N54" s="74"/>
      <c r="O54" s="74"/>
      <c r="P54" s="74" t="str">
        <f>IF(I54=3,1,"")</f>
        <v/>
      </c>
      <c r="Q54" s="74" t="str">
        <f>IF(I54=2,1,"")</f>
        <v/>
      </c>
      <c r="R54" s="74" t="str">
        <f>IF(I54=1,1,"")</f>
        <v/>
      </c>
      <c r="S54" s="74"/>
      <c r="T54" s="74"/>
    </row>
    <row r="55" spans="1:20" ht="37.5" customHeight="1" x14ac:dyDescent="0.15">
      <c r="A55" s="91"/>
      <c r="B55" s="97"/>
      <c r="C55" s="293" t="s">
        <v>297</v>
      </c>
      <c r="D55" s="294"/>
      <c r="E55" s="318"/>
      <c r="F55" s="98"/>
      <c r="G55" s="79"/>
      <c r="H55" s="74"/>
      <c r="I55" s="55">
        <v>0</v>
      </c>
      <c r="J55" s="7" t="s">
        <v>55</v>
      </c>
      <c r="K55" s="7">
        <v>2</v>
      </c>
      <c r="L55" s="74">
        <v>57004</v>
      </c>
      <c r="M55" s="74"/>
      <c r="N55" s="74"/>
      <c r="O55" s="74"/>
      <c r="P55" s="74" t="str">
        <f>IF(I55=3,1,"")</f>
        <v/>
      </c>
      <c r="Q55" s="74" t="str">
        <f>IF(I55=2,1,"")</f>
        <v/>
      </c>
      <c r="R55" s="74" t="str">
        <f>IF(I55=1,1,"")</f>
        <v/>
      </c>
      <c r="S55" s="74"/>
      <c r="T55" s="74"/>
    </row>
    <row r="56" spans="1:20" ht="37.5" customHeight="1" thickBot="1" x14ac:dyDescent="0.2">
      <c r="A56" s="91"/>
      <c r="B56" s="97"/>
      <c r="C56" s="293" t="s">
        <v>298</v>
      </c>
      <c r="D56" s="294"/>
      <c r="E56" s="318"/>
      <c r="F56" s="98"/>
      <c r="G56" s="79"/>
      <c r="H56" s="74"/>
      <c r="I56" s="55">
        <v>0</v>
      </c>
      <c r="J56" s="7" t="s">
        <v>55</v>
      </c>
      <c r="K56" s="7">
        <v>3</v>
      </c>
      <c r="L56" s="74">
        <v>57005</v>
      </c>
      <c r="M56" s="74"/>
      <c r="N56" s="74"/>
      <c r="O56" s="74"/>
      <c r="P56" s="74" t="str">
        <f>IF(I56=3,1,"")</f>
        <v/>
      </c>
      <c r="Q56" s="74" t="str">
        <f>IF(I56=2,1,"")</f>
        <v/>
      </c>
      <c r="R56" s="74" t="str">
        <f>IF(I56=1,1,"")</f>
        <v/>
      </c>
      <c r="S56" s="74"/>
      <c r="T56" s="74"/>
    </row>
    <row r="57" spans="1:20" x14ac:dyDescent="0.15">
      <c r="A57" s="91"/>
      <c r="B57" s="92" t="s">
        <v>165</v>
      </c>
      <c r="C57" s="324" t="str">
        <f>IF((MIN(I60:I61)=0),"標準項目の「あり」「なし」を選択してください","")</f>
        <v>標準項目の「あり」「なし」を選択してください</v>
      </c>
      <c r="D57" s="324"/>
      <c r="E57" s="324"/>
      <c r="F57" s="325"/>
      <c r="H57" s="74"/>
      <c r="I57" s="55"/>
      <c r="J57" s="7" t="s">
        <v>66</v>
      </c>
      <c r="K57" s="7">
        <v>3</v>
      </c>
      <c r="L57" s="74">
        <v>16518</v>
      </c>
      <c r="M57" s="74"/>
      <c r="N57" s="74"/>
      <c r="O57" s="74"/>
      <c r="P57" s="74"/>
      <c r="Q57" s="74"/>
      <c r="R57" s="74"/>
      <c r="S57" s="74"/>
      <c r="T57" s="74"/>
    </row>
    <row r="58" spans="1:20" s="96" customFormat="1" ht="37.5" customHeight="1" x14ac:dyDescent="0.15">
      <c r="A58" s="93" t="s">
        <v>57</v>
      </c>
      <c r="B58" s="272" t="s">
        <v>299</v>
      </c>
      <c r="C58" s="273"/>
      <c r="D58" s="326" t="str">
        <f xml:space="preserve"> "評点（" &amp; REPT("○",COUNT(P60:P61)) &amp; REPT("●",COUNT(Q60:Q61)) &amp; "）"</f>
        <v>評点（）</v>
      </c>
      <c r="E58" s="326"/>
      <c r="F58" s="113" t="str">
        <f>IF(COUNT(R60:R61)&gt;0,"・非該当" &amp; COUNT(R60:R61),"")</f>
        <v/>
      </c>
      <c r="G58" s="79"/>
      <c r="H58" s="94"/>
      <c r="I58" s="95" t="str">
        <f>IF(MIN(I60:I61)=0,"",IF(COUNT(P60:Q61)=0,"-",IF(COUNT(P60:Q61)=COUNT(P60:P61),"A",IF(COUNT(P60:P61)=0,"C","B"))))</f>
        <v/>
      </c>
      <c r="J58" s="7" t="s">
        <v>51</v>
      </c>
      <c r="K58" s="95"/>
      <c r="L58" s="94"/>
      <c r="M58" s="94"/>
      <c r="N58" s="94"/>
      <c r="O58" s="94"/>
      <c r="P58" s="94"/>
      <c r="Q58" s="94"/>
      <c r="R58" s="94"/>
      <c r="S58" s="74"/>
      <c r="T58" s="94"/>
    </row>
    <row r="59" spans="1:20" x14ac:dyDescent="0.15">
      <c r="A59" s="91"/>
      <c r="B59" s="112" t="s">
        <v>52</v>
      </c>
      <c r="C59" s="315" t="s">
        <v>53</v>
      </c>
      <c r="D59" s="316"/>
      <c r="E59" s="316"/>
      <c r="F59" s="317"/>
      <c r="H59" s="74"/>
      <c r="I59" s="55"/>
      <c r="J59" s="7" t="s">
        <v>54</v>
      </c>
      <c r="K59" s="7"/>
      <c r="L59" s="74"/>
      <c r="M59" s="74"/>
      <c r="N59" s="74"/>
      <c r="O59" s="74"/>
      <c r="P59" s="74"/>
      <c r="Q59" s="74"/>
      <c r="R59" s="74"/>
      <c r="S59" s="74"/>
      <c r="T59" s="74"/>
    </row>
    <row r="60" spans="1:20" ht="37.5" customHeight="1" x14ac:dyDescent="0.15">
      <c r="A60" s="91"/>
      <c r="B60" s="97"/>
      <c r="C60" s="293" t="s">
        <v>300</v>
      </c>
      <c r="D60" s="294"/>
      <c r="E60" s="318"/>
      <c r="F60" s="98"/>
      <c r="G60" s="79"/>
      <c r="H60" s="74"/>
      <c r="I60" s="55">
        <v>0</v>
      </c>
      <c r="J60" s="7" t="s">
        <v>55</v>
      </c>
      <c r="K60" s="7">
        <v>1</v>
      </c>
      <c r="L60" s="74">
        <v>57006</v>
      </c>
      <c r="M60" s="74"/>
      <c r="N60" s="74"/>
      <c r="O60" s="74"/>
      <c r="P60" s="74" t="str">
        <f>IF(I60=3,1,"")</f>
        <v/>
      </c>
      <c r="Q60" s="74" t="str">
        <f>IF(I60=2,1,"")</f>
        <v/>
      </c>
      <c r="R60" s="74" t="str">
        <f>IF(I60=1,1,"")</f>
        <v/>
      </c>
      <c r="S60" s="74"/>
      <c r="T60" s="74"/>
    </row>
    <row r="61" spans="1:20" ht="37.5" customHeight="1" thickBot="1" x14ac:dyDescent="0.2">
      <c r="A61" s="91"/>
      <c r="B61" s="97"/>
      <c r="C61" s="293" t="s">
        <v>301</v>
      </c>
      <c r="D61" s="294"/>
      <c r="E61" s="318"/>
      <c r="F61" s="98"/>
      <c r="G61" s="79"/>
      <c r="H61" s="74"/>
      <c r="I61" s="55">
        <v>0</v>
      </c>
      <c r="J61" s="7" t="s">
        <v>55</v>
      </c>
      <c r="K61" s="7">
        <v>2</v>
      </c>
      <c r="L61" s="74">
        <v>57007</v>
      </c>
      <c r="M61" s="74"/>
      <c r="N61" s="74"/>
      <c r="O61" s="74"/>
      <c r="P61" s="74" t="str">
        <f>IF(I61=3,1,"")</f>
        <v/>
      </c>
      <c r="Q61" s="74" t="str">
        <f>IF(I61=2,1,"")</f>
        <v/>
      </c>
      <c r="R61" s="74" t="str">
        <f>IF(I61=1,1,"")</f>
        <v/>
      </c>
      <c r="S61" s="74"/>
      <c r="T61" s="74"/>
    </row>
    <row r="62" spans="1:20" x14ac:dyDescent="0.15">
      <c r="A62" s="91"/>
      <c r="B62" s="92" t="s">
        <v>248</v>
      </c>
      <c r="C62" s="324" t="str">
        <f>IF((MIN(I65:I66)=0),"標準項目の「あり」「なし」を選択してください","")</f>
        <v>標準項目の「あり」「なし」を選択してください</v>
      </c>
      <c r="D62" s="324"/>
      <c r="E62" s="324"/>
      <c r="F62" s="325"/>
      <c r="H62" s="74"/>
      <c r="I62" s="55"/>
      <c r="J62" s="7" t="s">
        <v>66</v>
      </c>
      <c r="K62" s="7">
        <v>4</v>
      </c>
      <c r="L62" s="74">
        <v>16519</v>
      </c>
      <c r="M62" s="74"/>
      <c r="N62" s="74"/>
      <c r="O62" s="74"/>
      <c r="P62" s="74"/>
      <c r="Q62" s="74"/>
      <c r="R62" s="74"/>
      <c r="S62" s="74"/>
      <c r="T62" s="74"/>
    </row>
    <row r="63" spans="1:20" s="96" customFormat="1" ht="37.5" customHeight="1" x14ac:dyDescent="0.15">
      <c r="A63" s="93" t="s">
        <v>57</v>
      </c>
      <c r="B63" s="272" t="s">
        <v>302</v>
      </c>
      <c r="C63" s="273"/>
      <c r="D63" s="326" t="str">
        <f xml:space="preserve"> "評点（" &amp; REPT("○",COUNT(P65:P66)) &amp; REPT("●",COUNT(Q65:Q66)) &amp; "）"</f>
        <v>評点（）</v>
      </c>
      <c r="E63" s="326"/>
      <c r="F63" s="113" t="str">
        <f>IF(COUNT(R65:R66)&gt;0,"・非該当" &amp; COUNT(R65:R66),"")</f>
        <v/>
      </c>
      <c r="G63" s="79"/>
      <c r="H63" s="94"/>
      <c r="I63" s="95" t="str">
        <f>IF(MIN(I65:I66)=0,"",IF(COUNT(P65:Q66)=0,"-",IF(COUNT(P65:Q66)=COUNT(P65:P66),"A",IF(COUNT(P65:P66)=0,"C","B"))))</f>
        <v/>
      </c>
      <c r="J63" s="7" t="s">
        <v>51</v>
      </c>
      <c r="K63" s="95"/>
      <c r="L63" s="94"/>
      <c r="M63" s="94"/>
      <c r="N63" s="94"/>
      <c r="O63" s="94"/>
      <c r="P63" s="94"/>
      <c r="Q63" s="94"/>
      <c r="R63" s="94"/>
      <c r="S63" s="74"/>
      <c r="T63" s="94"/>
    </row>
    <row r="64" spans="1:20" x14ac:dyDescent="0.15">
      <c r="A64" s="91"/>
      <c r="B64" s="112" t="s">
        <v>52</v>
      </c>
      <c r="C64" s="315" t="s">
        <v>53</v>
      </c>
      <c r="D64" s="316"/>
      <c r="E64" s="316"/>
      <c r="F64" s="317"/>
      <c r="H64" s="74"/>
      <c r="I64" s="55"/>
      <c r="J64" s="7" t="s">
        <v>54</v>
      </c>
      <c r="K64" s="7"/>
      <c r="L64" s="74"/>
      <c r="M64" s="74"/>
      <c r="N64" s="74"/>
      <c r="O64" s="74"/>
      <c r="P64" s="74"/>
      <c r="Q64" s="74"/>
      <c r="R64" s="74"/>
      <c r="S64" s="74"/>
      <c r="T64" s="74"/>
    </row>
    <row r="65" spans="1:20" ht="37.5" customHeight="1" x14ac:dyDescent="0.15">
      <c r="A65" s="91"/>
      <c r="B65" s="97"/>
      <c r="C65" s="293" t="s">
        <v>303</v>
      </c>
      <c r="D65" s="294"/>
      <c r="E65" s="318"/>
      <c r="F65" s="98"/>
      <c r="G65" s="79"/>
      <c r="H65" s="74"/>
      <c r="I65" s="55">
        <v>0</v>
      </c>
      <c r="J65" s="7" t="s">
        <v>55</v>
      </c>
      <c r="K65" s="7">
        <v>1</v>
      </c>
      <c r="L65" s="74">
        <v>57008</v>
      </c>
      <c r="M65" s="74"/>
      <c r="N65" s="74"/>
      <c r="O65" s="74"/>
      <c r="P65" s="74" t="str">
        <f>IF(I65=3,1,"")</f>
        <v/>
      </c>
      <c r="Q65" s="74" t="str">
        <f>IF(I65=2,1,"")</f>
        <v/>
      </c>
      <c r="R65" s="74" t="str">
        <f>IF(I65=1,1,"")</f>
        <v/>
      </c>
      <c r="S65" s="74"/>
      <c r="T65" s="74"/>
    </row>
    <row r="66" spans="1:20" ht="37.5" customHeight="1" thickBot="1" x14ac:dyDescent="0.2">
      <c r="A66" s="91"/>
      <c r="B66" s="97"/>
      <c r="C66" s="293" t="s">
        <v>304</v>
      </c>
      <c r="D66" s="294"/>
      <c r="E66" s="318"/>
      <c r="F66" s="98"/>
      <c r="G66" s="79"/>
      <c r="H66" s="74"/>
      <c r="I66" s="55">
        <v>0</v>
      </c>
      <c r="J66" s="7" t="s">
        <v>55</v>
      </c>
      <c r="K66" s="7">
        <v>2</v>
      </c>
      <c r="L66" s="74">
        <v>57009</v>
      </c>
      <c r="M66" s="74"/>
      <c r="N66" s="74"/>
      <c r="O66" s="74"/>
      <c r="P66" s="74" t="str">
        <f>IF(I66=3,1,"")</f>
        <v/>
      </c>
      <c r="Q66" s="74" t="str">
        <f>IF(I66=2,1,"")</f>
        <v/>
      </c>
      <c r="R66" s="74" t="str">
        <f>IF(I66=1,1,"")</f>
        <v/>
      </c>
      <c r="S66" s="74"/>
      <c r="T66" s="74"/>
    </row>
    <row r="67" spans="1:20" ht="20.25" customHeight="1" x14ac:dyDescent="0.15">
      <c r="A67" s="99"/>
      <c r="B67" s="319" t="s">
        <v>305</v>
      </c>
      <c r="C67" s="320"/>
      <c r="D67" s="321" t="str">
        <f>IF(AND(LEN(SBcase1_3)&lt;&gt;0,COUNT(R48:R66)=10),SBcheckB_3,(IF(LEN(SBcheckA_3)&lt;&gt;0,SBcheckA_3, SBcheckB_3)))</f>
        <v>サブカテゴリー3の講評を入力してください</v>
      </c>
      <c r="E67" s="321"/>
      <c r="F67" s="322"/>
      <c r="H67" s="74"/>
      <c r="I67" s="55"/>
      <c r="J67" s="7" t="s">
        <v>56</v>
      </c>
      <c r="K67" s="7"/>
      <c r="L67" s="74"/>
      <c r="M67" s="74"/>
      <c r="N67" s="74"/>
      <c r="O67" s="74"/>
      <c r="P67" s="74"/>
      <c r="Q67" s="74"/>
      <c r="R67" s="74"/>
      <c r="S67" s="74"/>
      <c r="T67" s="74"/>
    </row>
    <row r="68" spans="1:20" s="103" customFormat="1" ht="21" customHeight="1" x14ac:dyDescent="0.15">
      <c r="A68" s="110"/>
      <c r="B68" s="302"/>
      <c r="C68" s="303"/>
      <c r="D68" s="303"/>
      <c r="E68" s="303"/>
      <c r="F68" s="304"/>
      <c r="G68" s="2" t="str">
        <f>IF(LEN(B68)=0,"",IF(40-LEN(B68)&gt;0,"残り" &amp; 40-LEN(B68) &amp; "文字",IF(40-LEN(B68)=0,"","文字数がオーバーしています")))</f>
        <v/>
      </c>
      <c r="H68" s="100"/>
      <c r="I68" s="101"/>
      <c r="J68" s="7" t="s">
        <v>78</v>
      </c>
      <c r="K68" s="100"/>
      <c r="L68" s="100"/>
      <c r="M68" s="102"/>
      <c r="N68" s="102"/>
      <c r="O68" s="102"/>
      <c r="P68" s="102"/>
      <c r="Q68" s="102"/>
      <c r="R68" s="102"/>
      <c r="S68" s="74"/>
      <c r="T68" s="102"/>
    </row>
    <row r="69" spans="1:20" s="103" customFormat="1" ht="65.099999999999994" customHeight="1" x14ac:dyDescent="0.15">
      <c r="A69" s="111"/>
      <c r="B69" s="305"/>
      <c r="C69" s="306"/>
      <c r="D69" s="306"/>
      <c r="E69" s="306"/>
      <c r="F69" s="307"/>
      <c r="G69" s="2" t="str">
        <f>IF(LEN(B69)=0,"",IF(256-LEN(B69)&gt;0,"残り" &amp; 256-LEN(B69) &amp; "文字",IF(256-LEN(B69)=0,"","文字数がオーバーしています")))</f>
        <v/>
      </c>
      <c r="H69" s="100"/>
      <c r="I69" s="101"/>
      <c r="J69" s="7" t="s">
        <v>81</v>
      </c>
      <c r="K69" s="100"/>
      <c r="L69" s="100"/>
      <c r="M69" s="102"/>
      <c r="N69" s="102"/>
      <c r="O69" s="102"/>
      <c r="P69" s="102"/>
      <c r="Q69" s="102"/>
      <c r="R69" s="102"/>
      <c r="S69" s="74"/>
      <c r="T69" s="102"/>
    </row>
    <row r="70" spans="1:20" s="103" customFormat="1" ht="21" customHeight="1" x14ac:dyDescent="0.15">
      <c r="A70" s="111"/>
      <c r="B70" s="308"/>
      <c r="C70" s="309"/>
      <c r="D70" s="309"/>
      <c r="E70" s="309"/>
      <c r="F70" s="310"/>
      <c r="G70" s="2" t="str">
        <f>IF(LEN(B70)=0,"",IF(40-LEN(B70)&gt;0,"残り" &amp; 40-LEN(B70) &amp; "文字",IF(40-LEN(B70)=0,"","文字数がオーバーしています")))</f>
        <v/>
      </c>
      <c r="H70" s="100"/>
      <c r="I70" s="101"/>
      <c r="J70" s="7" t="s">
        <v>79</v>
      </c>
      <c r="K70" s="100"/>
      <c r="L70" s="100"/>
      <c r="M70" s="102"/>
      <c r="N70" s="102"/>
      <c r="O70" s="102"/>
      <c r="P70" s="102"/>
      <c r="Q70" s="102"/>
      <c r="R70" s="102"/>
      <c r="S70" s="74"/>
      <c r="T70" s="102"/>
    </row>
    <row r="71" spans="1:20" s="103" customFormat="1" ht="65.099999999999994" customHeight="1" x14ac:dyDescent="0.15">
      <c r="A71" s="111"/>
      <c r="B71" s="311"/>
      <c r="C71" s="311"/>
      <c r="D71" s="311"/>
      <c r="E71" s="311"/>
      <c r="F71" s="312"/>
      <c r="G71" s="2" t="str">
        <f>IF(LEN(B71)=0,"",IF(256-LEN(B71)&gt;0,"残り" &amp; 256-LEN(B71) &amp; "文字",IF(256-LEN(B71)=0,"","文字数がオーバーしています")))</f>
        <v/>
      </c>
      <c r="H71" s="100"/>
      <c r="I71" s="101"/>
      <c r="J71" s="7" t="s">
        <v>82</v>
      </c>
      <c r="K71" s="100"/>
      <c r="L71" s="100"/>
      <c r="M71" s="102"/>
      <c r="N71" s="102"/>
      <c r="O71" s="102"/>
      <c r="P71" s="102"/>
      <c r="Q71" s="102"/>
      <c r="R71" s="102"/>
      <c r="S71" s="74"/>
      <c r="T71" s="102"/>
    </row>
    <row r="72" spans="1:20" s="103" customFormat="1" ht="21" customHeight="1" x14ac:dyDescent="0.15">
      <c r="A72" s="111"/>
      <c r="B72" s="308"/>
      <c r="C72" s="309"/>
      <c r="D72" s="309"/>
      <c r="E72" s="309"/>
      <c r="F72" s="310"/>
      <c r="G72" s="2" t="str">
        <f>IF(LEN(B72)=0,"",IF(40-LEN(B72)&gt;0,"残り" &amp; 40-LEN(B72) &amp; "文字",IF(40-LEN(B72)=0,"","文字数がオーバーしています")))</f>
        <v/>
      </c>
      <c r="H72" s="100"/>
      <c r="I72" s="101"/>
      <c r="J72" s="7" t="s">
        <v>80</v>
      </c>
      <c r="K72" s="100"/>
      <c r="L72" s="100"/>
      <c r="M72" s="102"/>
      <c r="N72" s="102"/>
      <c r="O72" s="102"/>
      <c r="P72" s="102"/>
      <c r="Q72" s="102"/>
      <c r="R72" s="102"/>
      <c r="S72" s="74"/>
      <c r="T72" s="102"/>
    </row>
    <row r="73" spans="1:20" s="103" customFormat="1" ht="65.099999999999994" customHeight="1" thickBot="1" x14ac:dyDescent="0.2">
      <c r="A73" s="104"/>
      <c r="B73" s="313"/>
      <c r="C73" s="313"/>
      <c r="D73" s="313"/>
      <c r="E73" s="313"/>
      <c r="F73" s="314"/>
      <c r="G73" s="2" t="str">
        <f>IF(LEN(B73)=0,"",IF(256-LEN(B73)&gt;0,"残り" &amp; 256-LEN(B73) &amp; "文字",IF(256-LEN(B73)=0,"","文字数がオーバーしています")))</f>
        <v/>
      </c>
      <c r="H73" s="100"/>
      <c r="I73" s="101"/>
      <c r="J73" s="7" t="s">
        <v>83</v>
      </c>
      <c r="K73" s="100"/>
      <c r="L73" s="100"/>
      <c r="M73" s="102"/>
      <c r="N73" s="102"/>
      <c r="O73" s="102"/>
      <c r="P73" s="102"/>
      <c r="Q73" s="102"/>
      <c r="R73" s="102"/>
      <c r="S73" s="74"/>
      <c r="T73" s="102"/>
    </row>
    <row r="74" spans="1:20" ht="18" customHeight="1" thickTop="1" x14ac:dyDescent="0.15">
      <c r="A74" s="288">
        <v>5</v>
      </c>
      <c r="B74" s="290" t="s">
        <v>307</v>
      </c>
      <c r="C74" s="291"/>
      <c r="D74" s="291"/>
      <c r="E74" s="291"/>
      <c r="F74" s="292"/>
      <c r="H74" s="74"/>
      <c r="I74" s="55"/>
      <c r="J74" s="7" t="s">
        <v>56</v>
      </c>
      <c r="K74" s="7"/>
      <c r="L74" s="74"/>
      <c r="M74" s="74"/>
      <c r="N74" s="74"/>
      <c r="O74" s="74"/>
      <c r="P74" s="74"/>
      <c r="Q74" s="74"/>
      <c r="R74" s="74"/>
      <c r="S74" s="74"/>
      <c r="T74" s="74" t="s">
        <v>62</v>
      </c>
    </row>
    <row r="75" spans="1:20" s="84" customFormat="1" ht="30" customHeight="1" thickBot="1" x14ac:dyDescent="0.2">
      <c r="A75" s="289"/>
      <c r="B75" s="293" t="s">
        <v>306</v>
      </c>
      <c r="C75" s="294"/>
      <c r="D75" s="323" t="s">
        <v>84</v>
      </c>
      <c r="E75" s="323"/>
      <c r="F75" s="125" t="str">
        <f>IF(COUNT(P79:Q86) &gt; 0,COUNT(P79:P86) &amp; "／" &amp; COUNT(P79:Q86),"")</f>
        <v/>
      </c>
      <c r="G75" s="79"/>
      <c r="H75" s="80"/>
      <c r="I75" s="81"/>
      <c r="J75" s="82" t="s">
        <v>63</v>
      </c>
      <c r="K75" s="80">
        <v>5</v>
      </c>
      <c r="L75" s="80">
        <v>544</v>
      </c>
      <c r="M75" s="83"/>
      <c r="N75" s="83"/>
      <c r="O75" s="83"/>
      <c r="P75" s="83"/>
      <c r="Q75" s="83"/>
      <c r="R75" s="83"/>
      <c r="S75" s="74"/>
      <c r="T75" s="83"/>
    </row>
    <row r="76" spans="1:20" x14ac:dyDescent="0.15">
      <c r="A76" s="91"/>
      <c r="B76" s="92" t="s">
        <v>157</v>
      </c>
      <c r="C76" s="324" t="str">
        <f>IF((MIN(I79:I81)=0),"標準項目の「あり」「なし」を選択してください","")</f>
        <v>標準項目の「あり」「なし」を選択してください</v>
      </c>
      <c r="D76" s="324"/>
      <c r="E76" s="324"/>
      <c r="F76" s="325"/>
      <c r="H76" s="74"/>
      <c r="I76" s="55"/>
      <c r="J76" s="7" t="s">
        <v>66</v>
      </c>
      <c r="K76" s="7">
        <v>1</v>
      </c>
      <c r="L76" s="74">
        <v>16524</v>
      </c>
      <c r="M76" s="74"/>
      <c r="N76" s="74"/>
      <c r="O76" s="74"/>
      <c r="P76" s="74"/>
      <c r="Q76" s="74"/>
      <c r="R76" s="74"/>
      <c r="S76" s="74"/>
      <c r="T76" s="74"/>
    </row>
    <row r="77" spans="1:20" s="96" customFormat="1" ht="37.5" customHeight="1" x14ac:dyDescent="0.15">
      <c r="A77" s="93" t="s">
        <v>57</v>
      </c>
      <c r="B77" s="272" t="s">
        <v>308</v>
      </c>
      <c r="C77" s="273"/>
      <c r="D77" s="326" t="str">
        <f xml:space="preserve"> "評点（" &amp; REPT("○",COUNT(P79:P81)) &amp; REPT("●",COUNT(Q79:Q81)) &amp; "）"</f>
        <v>評点（）</v>
      </c>
      <c r="E77" s="326"/>
      <c r="F77" s="113" t="str">
        <f>IF(COUNT(R79:R81)&gt;0,"・非該当" &amp; COUNT(R79:R81),"")</f>
        <v/>
      </c>
      <c r="G77" s="79"/>
      <c r="H77" s="94"/>
      <c r="I77" s="95" t="str">
        <f>IF(MIN(I79:I81)=0,"",IF(COUNT(P79:Q81)=0,"-",IF(COUNT(P79:Q81)=COUNT(P79:P81),"A",IF(COUNT(P79:P81)=0,"C","B"))))</f>
        <v/>
      </c>
      <c r="J77" s="7" t="s">
        <v>51</v>
      </c>
      <c r="K77" s="95"/>
      <c r="L77" s="94"/>
      <c r="M77" s="94"/>
      <c r="N77" s="94"/>
      <c r="O77" s="94"/>
      <c r="P77" s="94"/>
      <c r="Q77" s="94"/>
      <c r="R77" s="94"/>
      <c r="S77" s="74"/>
      <c r="T77" s="94"/>
    </row>
    <row r="78" spans="1:20" x14ac:dyDescent="0.15">
      <c r="A78" s="91"/>
      <c r="B78" s="112" t="s">
        <v>52</v>
      </c>
      <c r="C78" s="315" t="s">
        <v>53</v>
      </c>
      <c r="D78" s="316"/>
      <c r="E78" s="316"/>
      <c r="F78" s="317"/>
      <c r="H78" s="74"/>
      <c r="I78" s="55"/>
      <c r="J78" s="7" t="s">
        <v>54</v>
      </c>
      <c r="K78" s="7"/>
      <c r="L78" s="74"/>
      <c r="M78" s="74"/>
      <c r="N78" s="74"/>
      <c r="O78" s="74"/>
      <c r="P78" s="74"/>
      <c r="Q78" s="74"/>
      <c r="R78" s="74"/>
      <c r="S78" s="74"/>
      <c r="T78" s="74"/>
    </row>
    <row r="79" spans="1:20" ht="37.5" customHeight="1" x14ac:dyDescent="0.15">
      <c r="A79" s="91"/>
      <c r="B79" s="97"/>
      <c r="C79" s="293" t="s">
        <v>309</v>
      </c>
      <c r="D79" s="294"/>
      <c r="E79" s="318"/>
      <c r="F79" s="98"/>
      <c r="G79" s="79"/>
      <c r="H79" s="74"/>
      <c r="I79" s="55">
        <v>0</v>
      </c>
      <c r="J79" s="7" t="s">
        <v>55</v>
      </c>
      <c r="K79" s="7">
        <v>1</v>
      </c>
      <c r="L79" s="74">
        <v>57027</v>
      </c>
      <c r="M79" s="74"/>
      <c r="N79" s="74"/>
      <c r="O79" s="74"/>
      <c r="P79" s="74" t="str">
        <f>IF(I79=3,1,"")</f>
        <v/>
      </c>
      <c r="Q79" s="74" t="str">
        <f>IF(I79=2,1,"")</f>
        <v/>
      </c>
      <c r="R79" s="74" t="str">
        <f>IF(I79=1,1,"")</f>
        <v/>
      </c>
      <c r="S79" s="74"/>
      <c r="T79" s="74"/>
    </row>
    <row r="80" spans="1:20" ht="37.5" customHeight="1" x14ac:dyDescent="0.15">
      <c r="A80" s="91"/>
      <c r="B80" s="97"/>
      <c r="C80" s="293" t="s">
        <v>310</v>
      </c>
      <c r="D80" s="294"/>
      <c r="E80" s="318"/>
      <c r="F80" s="98"/>
      <c r="G80" s="79"/>
      <c r="H80" s="74"/>
      <c r="I80" s="55">
        <v>0</v>
      </c>
      <c r="J80" s="7" t="s">
        <v>55</v>
      </c>
      <c r="K80" s="7">
        <v>2</v>
      </c>
      <c r="L80" s="74">
        <v>57028</v>
      </c>
      <c r="M80" s="74"/>
      <c r="N80" s="74"/>
      <c r="O80" s="74"/>
      <c r="P80" s="74" t="str">
        <f>IF(I80=3,1,"")</f>
        <v/>
      </c>
      <c r="Q80" s="74" t="str">
        <f>IF(I80=2,1,"")</f>
        <v/>
      </c>
      <c r="R80" s="74" t="str">
        <f>IF(I80=1,1,"")</f>
        <v/>
      </c>
      <c r="S80" s="74"/>
      <c r="T80" s="74"/>
    </row>
    <row r="81" spans="1:20" ht="37.5" customHeight="1" thickBot="1" x14ac:dyDescent="0.2">
      <c r="A81" s="91"/>
      <c r="B81" s="97"/>
      <c r="C81" s="293" t="s">
        <v>311</v>
      </c>
      <c r="D81" s="294"/>
      <c r="E81" s="318"/>
      <c r="F81" s="98"/>
      <c r="G81" s="79"/>
      <c r="H81" s="74"/>
      <c r="I81" s="55">
        <v>0</v>
      </c>
      <c r="J81" s="7" t="s">
        <v>55</v>
      </c>
      <c r="K81" s="7">
        <v>3</v>
      </c>
      <c r="L81" s="74">
        <v>57029</v>
      </c>
      <c r="M81" s="74"/>
      <c r="N81" s="74"/>
      <c r="O81" s="74"/>
      <c r="P81" s="74" t="str">
        <f>IF(I81=3,1,"")</f>
        <v/>
      </c>
      <c r="Q81" s="74" t="str">
        <f>IF(I81=2,1,"")</f>
        <v/>
      </c>
      <c r="R81" s="74" t="str">
        <f>IF(I81=1,1,"")</f>
        <v/>
      </c>
      <c r="S81" s="74"/>
      <c r="T81" s="74"/>
    </row>
    <row r="82" spans="1:20" x14ac:dyDescent="0.15">
      <c r="A82" s="91"/>
      <c r="B82" s="92" t="s">
        <v>161</v>
      </c>
      <c r="C82" s="324" t="str">
        <f>IF((MIN(I85:I86)=0),"標準項目の「あり」「なし」を選択してください","")</f>
        <v>標準項目の「あり」「なし」を選択してください</v>
      </c>
      <c r="D82" s="324"/>
      <c r="E82" s="324"/>
      <c r="F82" s="325"/>
      <c r="H82" s="74"/>
      <c r="I82" s="55"/>
      <c r="J82" s="7" t="s">
        <v>66</v>
      </c>
      <c r="K82" s="7">
        <v>2</v>
      </c>
      <c r="L82" s="74">
        <v>16525</v>
      </c>
      <c r="M82" s="74"/>
      <c r="N82" s="74"/>
      <c r="O82" s="74"/>
      <c r="P82" s="74"/>
      <c r="Q82" s="74"/>
      <c r="R82" s="74"/>
      <c r="S82" s="74"/>
      <c r="T82" s="74"/>
    </row>
    <row r="83" spans="1:20" s="96" customFormat="1" ht="37.5" customHeight="1" x14ac:dyDescent="0.15">
      <c r="A83" s="93" t="s">
        <v>57</v>
      </c>
      <c r="B83" s="272" t="s">
        <v>312</v>
      </c>
      <c r="C83" s="273"/>
      <c r="D83" s="326" t="str">
        <f xml:space="preserve"> "評点（" &amp; REPT("○",COUNT(P85:P86)) &amp; REPT("●",COUNT(Q85:Q86)) &amp; "）"</f>
        <v>評点（）</v>
      </c>
      <c r="E83" s="326"/>
      <c r="F83" s="113" t="str">
        <f>IF(COUNT(R85:R86)&gt;0,"・非該当" &amp; COUNT(R85:R86),"")</f>
        <v/>
      </c>
      <c r="G83" s="79"/>
      <c r="H83" s="94"/>
      <c r="I83" s="95" t="str">
        <f>IF(MIN(I85:I86)=0,"",IF(COUNT(P85:Q86)=0,"-",IF(COUNT(P85:Q86)=COUNT(P85:P86),"A",IF(COUNT(P85:P86)=0,"C","B"))))</f>
        <v/>
      </c>
      <c r="J83" s="7" t="s">
        <v>51</v>
      </c>
      <c r="K83" s="95"/>
      <c r="L83" s="94"/>
      <c r="M83" s="94"/>
      <c r="N83" s="94"/>
      <c r="O83" s="94"/>
      <c r="P83" s="94"/>
      <c r="Q83" s="94"/>
      <c r="R83" s="94"/>
      <c r="S83" s="74"/>
      <c r="T83" s="94"/>
    </row>
    <row r="84" spans="1:20" x14ac:dyDescent="0.15">
      <c r="A84" s="91"/>
      <c r="B84" s="112" t="s">
        <v>52</v>
      </c>
      <c r="C84" s="315" t="s">
        <v>53</v>
      </c>
      <c r="D84" s="316"/>
      <c r="E84" s="316"/>
      <c r="F84" s="317"/>
      <c r="H84" s="74"/>
      <c r="I84" s="55"/>
      <c r="J84" s="7" t="s">
        <v>54</v>
      </c>
      <c r="K84" s="7"/>
      <c r="L84" s="74"/>
      <c r="M84" s="74"/>
      <c r="N84" s="74"/>
      <c r="O84" s="74"/>
      <c r="P84" s="74"/>
      <c r="Q84" s="74"/>
      <c r="R84" s="74"/>
      <c r="S84" s="74"/>
      <c r="T84" s="74"/>
    </row>
    <row r="85" spans="1:20" ht="37.5" customHeight="1" x14ac:dyDescent="0.15">
      <c r="A85" s="91"/>
      <c r="B85" s="97"/>
      <c r="C85" s="293" t="s">
        <v>313</v>
      </c>
      <c r="D85" s="294"/>
      <c r="E85" s="318"/>
      <c r="F85" s="98"/>
      <c r="G85" s="79"/>
      <c r="H85" s="74"/>
      <c r="I85" s="55">
        <v>0</v>
      </c>
      <c r="J85" s="7" t="s">
        <v>55</v>
      </c>
      <c r="K85" s="7">
        <v>1</v>
      </c>
      <c r="L85" s="74">
        <v>57030</v>
      </c>
      <c r="M85" s="74"/>
      <c r="N85" s="74"/>
      <c r="O85" s="74"/>
      <c r="P85" s="74" t="str">
        <f>IF(I85=3,1,"")</f>
        <v/>
      </c>
      <c r="Q85" s="74" t="str">
        <f>IF(I85=2,1,"")</f>
        <v/>
      </c>
      <c r="R85" s="74" t="str">
        <f>IF(I85=1,1,"")</f>
        <v/>
      </c>
      <c r="S85" s="74"/>
      <c r="T85" s="74"/>
    </row>
    <row r="86" spans="1:20" ht="37.5" customHeight="1" thickBot="1" x14ac:dyDescent="0.2">
      <c r="A86" s="91"/>
      <c r="B86" s="97"/>
      <c r="C86" s="293" t="s">
        <v>314</v>
      </c>
      <c r="D86" s="294"/>
      <c r="E86" s="318"/>
      <c r="F86" s="98"/>
      <c r="G86" s="79"/>
      <c r="H86" s="74"/>
      <c r="I86" s="55">
        <v>0</v>
      </c>
      <c r="J86" s="7" t="s">
        <v>55</v>
      </c>
      <c r="K86" s="7">
        <v>2</v>
      </c>
      <c r="L86" s="74">
        <v>57031</v>
      </c>
      <c r="M86" s="74"/>
      <c r="N86" s="74"/>
      <c r="O86" s="74"/>
      <c r="P86" s="74" t="str">
        <f>IF(I86=3,1,"")</f>
        <v/>
      </c>
      <c r="Q86" s="74" t="str">
        <f>IF(I86=2,1,"")</f>
        <v/>
      </c>
      <c r="R86" s="74" t="str">
        <f>IF(I86=1,1,"")</f>
        <v/>
      </c>
      <c r="S86" s="74"/>
      <c r="T86" s="74"/>
    </row>
    <row r="87" spans="1:20" ht="20.25" customHeight="1" x14ac:dyDescent="0.15">
      <c r="A87" s="99"/>
      <c r="B87" s="319" t="s">
        <v>315</v>
      </c>
      <c r="C87" s="320"/>
      <c r="D87" s="321" t="str">
        <f>IF(AND(LEN(SBcase1_5)&lt;&gt;0,COUNT(R79:R86)=5),SBcheckB_5,(IF(LEN(SBcheckA_5)&lt;&gt;0,SBcheckA_5, SBcheckB_5)))</f>
        <v>サブカテゴリー5の講評を入力してください</v>
      </c>
      <c r="E87" s="321"/>
      <c r="F87" s="322"/>
      <c r="H87" s="74"/>
      <c r="I87" s="55"/>
      <c r="J87" s="7" t="s">
        <v>56</v>
      </c>
      <c r="K87" s="7"/>
      <c r="L87" s="74"/>
      <c r="M87" s="74"/>
      <c r="N87" s="74"/>
      <c r="O87" s="74"/>
      <c r="P87" s="74"/>
      <c r="Q87" s="74"/>
      <c r="R87" s="74"/>
      <c r="S87" s="74"/>
      <c r="T87" s="74"/>
    </row>
    <row r="88" spans="1:20" s="103" customFormat="1" ht="21" customHeight="1" x14ac:dyDescent="0.15">
      <c r="A88" s="110"/>
      <c r="B88" s="302"/>
      <c r="C88" s="303"/>
      <c r="D88" s="303"/>
      <c r="E88" s="303"/>
      <c r="F88" s="304"/>
      <c r="G88" s="2" t="str">
        <f>IF(LEN(B88)=0,"",IF(40-LEN(B88)&gt;0,"残り" &amp; 40-LEN(B88) &amp; "文字",IF(40-LEN(B88)=0,"","文字数がオーバーしています")))</f>
        <v/>
      </c>
      <c r="H88" s="100"/>
      <c r="I88" s="101"/>
      <c r="J88" s="7" t="s">
        <v>78</v>
      </c>
      <c r="K88" s="100"/>
      <c r="L88" s="100"/>
      <c r="M88" s="102"/>
      <c r="N88" s="102"/>
      <c r="O88" s="102"/>
      <c r="P88" s="102"/>
      <c r="Q88" s="102"/>
      <c r="R88" s="102"/>
      <c r="S88" s="74"/>
      <c r="T88" s="102"/>
    </row>
    <row r="89" spans="1:20" s="103" customFormat="1" ht="65.099999999999994" customHeight="1" x14ac:dyDescent="0.15">
      <c r="A89" s="111"/>
      <c r="B89" s="305"/>
      <c r="C89" s="306"/>
      <c r="D89" s="306"/>
      <c r="E89" s="306"/>
      <c r="F89" s="307"/>
      <c r="G89" s="2" t="str">
        <f>IF(LEN(B89)=0,"",IF(256-LEN(B89)&gt;0,"残り" &amp; 256-LEN(B89) &amp; "文字",IF(256-LEN(B89)=0,"","文字数がオーバーしています")))</f>
        <v/>
      </c>
      <c r="H89" s="100"/>
      <c r="I89" s="101"/>
      <c r="J89" s="7" t="s">
        <v>81</v>
      </c>
      <c r="K89" s="100"/>
      <c r="L89" s="100"/>
      <c r="M89" s="102"/>
      <c r="N89" s="102"/>
      <c r="O89" s="102"/>
      <c r="P89" s="102"/>
      <c r="Q89" s="102"/>
      <c r="R89" s="102"/>
      <c r="S89" s="74"/>
      <c r="T89" s="102"/>
    </row>
    <row r="90" spans="1:20" s="103" customFormat="1" ht="21" customHeight="1" x14ac:dyDescent="0.15">
      <c r="A90" s="111"/>
      <c r="B90" s="308"/>
      <c r="C90" s="309"/>
      <c r="D90" s="309"/>
      <c r="E90" s="309"/>
      <c r="F90" s="310"/>
      <c r="G90" s="2" t="str">
        <f>IF(LEN(B90)=0,"",IF(40-LEN(B90)&gt;0,"残り" &amp; 40-LEN(B90) &amp; "文字",IF(40-LEN(B90)=0,"","文字数がオーバーしています")))</f>
        <v/>
      </c>
      <c r="H90" s="100"/>
      <c r="I90" s="101"/>
      <c r="J90" s="7" t="s">
        <v>79</v>
      </c>
      <c r="K90" s="100"/>
      <c r="L90" s="100"/>
      <c r="M90" s="102"/>
      <c r="N90" s="102"/>
      <c r="O90" s="102"/>
      <c r="P90" s="102"/>
      <c r="Q90" s="102"/>
      <c r="R90" s="102"/>
      <c r="S90" s="74"/>
      <c r="T90" s="102"/>
    </row>
    <row r="91" spans="1:20" s="103" customFormat="1" ht="65.099999999999994" customHeight="1" x14ac:dyDescent="0.15">
      <c r="A91" s="111"/>
      <c r="B91" s="311"/>
      <c r="C91" s="311"/>
      <c r="D91" s="311"/>
      <c r="E91" s="311"/>
      <c r="F91" s="312"/>
      <c r="G91" s="2" t="str">
        <f>IF(LEN(B91)=0,"",IF(256-LEN(B91)&gt;0,"残り" &amp; 256-LEN(B91) &amp; "文字",IF(256-LEN(B91)=0,"","文字数がオーバーしています")))</f>
        <v/>
      </c>
      <c r="H91" s="100"/>
      <c r="I91" s="101"/>
      <c r="J91" s="7" t="s">
        <v>82</v>
      </c>
      <c r="K91" s="100"/>
      <c r="L91" s="100"/>
      <c r="M91" s="102"/>
      <c r="N91" s="102"/>
      <c r="O91" s="102"/>
      <c r="P91" s="102"/>
      <c r="Q91" s="102"/>
      <c r="R91" s="102"/>
      <c r="S91" s="74"/>
      <c r="T91" s="102"/>
    </row>
    <row r="92" spans="1:20" s="103" customFormat="1" ht="21" customHeight="1" x14ac:dyDescent="0.15">
      <c r="A92" s="111"/>
      <c r="B92" s="308"/>
      <c r="C92" s="309"/>
      <c r="D92" s="309"/>
      <c r="E92" s="309"/>
      <c r="F92" s="310"/>
      <c r="G92" s="2" t="str">
        <f>IF(LEN(B92)=0,"",IF(40-LEN(B92)&gt;0,"残り" &amp; 40-LEN(B92) &amp; "文字",IF(40-LEN(B92)=0,"","文字数がオーバーしています")))</f>
        <v/>
      </c>
      <c r="H92" s="100"/>
      <c r="I92" s="101"/>
      <c r="J92" s="7" t="s">
        <v>80</v>
      </c>
      <c r="K92" s="100"/>
      <c r="L92" s="100"/>
      <c r="M92" s="102"/>
      <c r="N92" s="102"/>
      <c r="O92" s="102"/>
      <c r="P92" s="102"/>
      <c r="Q92" s="102"/>
      <c r="R92" s="102"/>
      <c r="S92" s="74"/>
      <c r="T92" s="102"/>
    </row>
    <row r="93" spans="1:20" s="103" customFormat="1" ht="65.099999999999994" customHeight="1" thickBot="1" x14ac:dyDescent="0.2">
      <c r="A93" s="104"/>
      <c r="B93" s="313"/>
      <c r="C93" s="313"/>
      <c r="D93" s="313"/>
      <c r="E93" s="313"/>
      <c r="F93" s="314"/>
      <c r="G93" s="2" t="str">
        <f>IF(LEN(B93)=0,"",IF(256-LEN(B93)&gt;0,"残り" &amp; 256-LEN(B93) &amp; "文字",IF(256-LEN(B93)=0,"","文字数がオーバーしています")))</f>
        <v/>
      </c>
      <c r="H93" s="100"/>
      <c r="I93" s="101"/>
      <c r="J93" s="7" t="s">
        <v>83</v>
      </c>
      <c r="K93" s="100"/>
      <c r="L93" s="100"/>
      <c r="M93" s="102"/>
      <c r="N93" s="102"/>
      <c r="O93" s="102"/>
      <c r="P93" s="102"/>
      <c r="Q93" s="102"/>
      <c r="R93" s="102"/>
      <c r="S93" s="74"/>
      <c r="T93" s="102"/>
    </row>
    <row r="94" spans="1:20" ht="18" customHeight="1" thickTop="1" x14ac:dyDescent="0.15">
      <c r="A94" s="288">
        <v>6</v>
      </c>
      <c r="B94" s="290" t="s">
        <v>317</v>
      </c>
      <c r="C94" s="291"/>
      <c r="D94" s="291"/>
      <c r="E94" s="291"/>
      <c r="F94" s="292"/>
      <c r="H94" s="74"/>
      <c r="I94" s="55"/>
      <c r="J94" s="7" t="s">
        <v>56</v>
      </c>
      <c r="K94" s="7"/>
      <c r="L94" s="74"/>
      <c r="M94" s="74"/>
      <c r="N94" s="74"/>
      <c r="O94" s="74"/>
      <c r="P94" s="74"/>
      <c r="Q94" s="74"/>
      <c r="R94" s="74"/>
      <c r="S94" s="74"/>
      <c r="T94" s="74" t="s">
        <v>62</v>
      </c>
    </row>
    <row r="95" spans="1:20" s="84" customFormat="1" ht="30" customHeight="1" thickBot="1" x14ac:dyDescent="0.2">
      <c r="A95" s="289"/>
      <c r="B95" s="293" t="s">
        <v>316</v>
      </c>
      <c r="C95" s="294"/>
      <c r="D95" s="323" t="s">
        <v>84</v>
      </c>
      <c r="E95" s="323"/>
      <c r="F95" s="125" t="str">
        <f>IF(COUNT(P99:Q106) &gt; 0,COUNT(P99:P106) &amp; "／" &amp; COUNT(P99:Q106),"")</f>
        <v/>
      </c>
      <c r="G95" s="79"/>
      <c r="H95" s="80"/>
      <c r="I95" s="81"/>
      <c r="J95" s="82" t="s">
        <v>63</v>
      </c>
      <c r="K95" s="80">
        <v>6</v>
      </c>
      <c r="L95" s="80">
        <v>545</v>
      </c>
      <c r="M95" s="83"/>
      <c r="N95" s="83"/>
      <c r="O95" s="83"/>
      <c r="P95" s="83"/>
      <c r="Q95" s="83"/>
      <c r="R95" s="83"/>
      <c r="S95" s="74"/>
      <c r="T95" s="83"/>
    </row>
    <row r="96" spans="1:20" x14ac:dyDescent="0.15">
      <c r="A96" s="91"/>
      <c r="B96" s="92" t="s">
        <v>157</v>
      </c>
      <c r="C96" s="324" t="str">
        <f>IF((MIN(I99:I101)=0),"標準項目の「あり」「なし」を選択してください","")</f>
        <v>標準項目の「あり」「なし」を選択してください</v>
      </c>
      <c r="D96" s="324"/>
      <c r="E96" s="324"/>
      <c r="F96" s="325"/>
      <c r="H96" s="74"/>
      <c r="I96" s="55"/>
      <c r="J96" s="7" t="s">
        <v>66</v>
      </c>
      <c r="K96" s="7">
        <v>1</v>
      </c>
      <c r="L96" s="74">
        <v>16526</v>
      </c>
      <c r="M96" s="74"/>
      <c r="N96" s="74"/>
      <c r="O96" s="74"/>
      <c r="P96" s="74"/>
      <c r="Q96" s="74"/>
      <c r="R96" s="74"/>
      <c r="S96" s="74"/>
      <c r="T96" s="74"/>
    </row>
    <row r="97" spans="1:20" s="96" customFormat="1" ht="37.5" customHeight="1" x14ac:dyDescent="0.15">
      <c r="A97" s="93" t="s">
        <v>57</v>
      </c>
      <c r="B97" s="272" t="s">
        <v>318</v>
      </c>
      <c r="C97" s="273"/>
      <c r="D97" s="326" t="str">
        <f xml:space="preserve"> "評点（" &amp; REPT("○",COUNT(P99:P101)) &amp; REPT("●",COUNT(Q99:Q101)) &amp; "）"</f>
        <v>評点（）</v>
      </c>
      <c r="E97" s="326"/>
      <c r="F97" s="113" t="str">
        <f>IF(COUNT(R99:R101)&gt;0,"・非該当" &amp; COUNT(R99:R101),"")</f>
        <v/>
      </c>
      <c r="G97" s="79"/>
      <c r="H97" s="94"/>
      <c r="I97" s="95" t="str">
        <f>IF(MIN(I99:I101)=0,"",IF(COUNT(P99:Q101)=0,"-",IF(COUNT(P99:Q101)=COUNT(P99:P101),"A",IF(COUNT(P99:P101)=0,"C","B"))))</f>
        <v/>
      </c>
      <c r="J97" s="7" t="s">
        <v>51</v>
      </c>
      <c r="K97" s="95"/>
      <c r="L97" s="94"/>
      <c r="M97" s="94"/>
      <c r="N97" s="94"/>
      <c r="O97" s="94"/>
      <c r="P97" s="94"/>
      <c r="Q97" s="94"/>
      <c r="R97" s="94"/>
      <c r="S97" s="74"/>
      <c r="T97" s="94"/>
    </row>
    <row r="98" spans="1:20" x14ac:dyDescent="0.15">
      <c r="A98" s="91"/>
      <c r="B98" s="112" t="s">
        <v>52</v>
      </c>
      <c r="C98" s="315" t="s">
        <v>53</v>
      </c>
      <c r="D98" s="316"/>
      <c r="E98" s="316"/>
      <c r="F98" s="317"/>
      <c r="H98" s="74"/>
      <c r="I98" s="55"/>
      <c r="J98" s="7" t="s">
        <v>54</v>
      </c>
      <c r="K98" s="7"/>
      <c r="L98" s="74"/>
      <c r="M98" s="74"/>
      <c r="N98" s="74"/>
      <c r="O98" s="74"/>
      <c r="P98" s="74"/>
      <c r="Q98" s="74"/>
      <c r="R98" s="74"/>
      <c r="S98" s="74"/>
      <c r="T98" s="74"/>
    </row>
    <row r="99" spans="1:20" ht="37.5" customHeight="1" x14ac:dyDescent="0.15">
      <c r="A99" s="91"/>
      <c r="B99" s="97"/>
      <c r="C99" s="293" t="s">
        <v>319</v>
      </c>
      <c r="D99" s="294"/>
      <c r="E99" s="318"/>
      <c r="F99" s="98"/>
      <c r="G99" s="79"/>
      <c r="H99" s="74"/>
      <c r="I99" s="55">
        <v>0</v>
      </c>
      <c r="J99" s="7" t="s">
        <v>55</v>
      </c>
      <c r="K99" s="7">
        <v>1</v>
      </c>
      <c r="L99" s="74">
        <v>57032</v>
      </c>
      <c r="M99" s="74"/>
      <c r="N99" s="74"/>
      <c r="O99" s="74"/>
      <c r="P99" s="74" t="str">
        <f>IF(I99=3,1,"")</f>
        <v/>
      </c>
      <c r="Q99" s="74" t="str">
        <f>IF(I99=2,1,"")</f>
        <v/>
      </c>
      <c r="R99" s="74" t="str">
        <f>IF(I99=1,1,"")</f>
        <v/>
      </c>
      <c r="S99" s="74"/>
      <c r="T99" s="74"/>
    </row>
    <row r="100" spans="1:20" ht="37.5" customHeight="1" x14ac:dyDescent="0.15">
      <c r="A100" s="91"/>
      <c r="B100" s="97"/>
      <c r="C100" s="293" t="s">
        <v>320</v>
      </c>
      <c r="D100" s="294"/>
      <c r="E100" s="318"/>
      <c r="F100" s="98"/>
      <c r="G100" s="79"/>
      <c r="H100" s="74"/>
      <c r="I100" s="55">
        <v>0</v>
      </c>
      <c r="J100" s="7" t="s">
        <v>55</v>
      </c>
      <c r="K100" s="7">
        <v>2</v>
      </c>
      <c r="L100" s="74">
        <v>57033</v>
      </c>
      <c r="M100" s="74"/>
      <c r="N100" s="74"/>
      <c r="O100" s="74"/>
      <c r="P100" s="74" t="str">
        <f>IF(I100=3,1,"")</f>
        <v/>
      </c>
      <c r="Q100" s="74" t="str">
        <f>IF(I100=2,1,"")</f>
        <v/>
      </c>
      <c r="R100" s="74" t="str">
        <f>IF(I100=1,1,"")</f>
        <v/>
      </c>
      <c r="S100" s="74"/>
      <c r="T100" s="74"/>
    </row>
    <row r="101" spans="1:20" ht="37.5" customHeight="1" thickBot="1" x14ac:dyDescent="0.2">
      <c r="A101" s="91"/>
      <c r="B101" s="97"/>
      <c r="C101" s="293" t="s">
        <v>321</v>
      </c>
      <c r="D101" s="294"/>
      <c r="E101" s="318"/>
      <c r="F101" s="98"/>
      <c r="G101" s="79"/>
      <c r="H101" s="74"/>
      <c r="I101" s="55">
        <v>0</v>
      </c>
      <c r="J101" s="7" t="s">
        <v>55</v>
      </c>
      <c r="K101" s="7">
        <v>3</v>
      </c>
      <c r="L101" s="74">
        <v>57034</v>
      </c>
      <c r="M101" s="74"/>
      <c r="N101" s="74"/>
      <c r="O101" s="74"/>
      <c r="P101" s="74" t="str">
        <f>IF(I101=3,1,"")</f>
        <v/>
      </c>
      <c r="Q101" s="74" t="str">
        <f>IF(I101=2,1,"")</f>
        <v/>
      </c>
      <c r="R101" s="74" t="str">
        <f>IF(I101=1,1,"")</f>
        <v/>
      </c>
      <c r="S101" s="74"/>
      <c r="T101" s="74"/>
    </row>
    <row r="102" spans="1:20" x14ac:dyDescent="0.15">
      <c r="A102" s="91"/>
      <c r="B102" s="92" t="s">
        <v>161</v>
      </c>
      <c r="C102" s="324" t="str">
        <f>IF((MIN(I105:I106)=0),"標準項目の「あり」「なし」を選択してください","")</f>
        <v>標準項目の「あり」「なし」を選択してください</v>
      </c>
      <c r="D102" s="324"/>
      <c r="E102" s="324"/>
      <c r="F102" s="325"/>
      <c r="H102" s="74"/>
      <c r="I102" s="55"/>
      <c r="J102" s="7" t="s">
        <v>66</v>
      </c>
      <c r="K102" s="7">
        <v>2</v>
      </c>
      <c r="L102" s="74">
        <v>16527</v>
      </c>
      <c r="M102" s="74"/>
      <c r="N102" s="74"/>
      <c r="O102" s="74"/>
      <c r="P102" s="74"/>
      <c r="Q102" s="74"/>
      <c r="R102" s="74"/>
      <c r="S102" s="74"/>
      <c r="T102" s="74"/>
    </row>
    <row r="103" spans="1:20" s="96" customFormat="1" ht="37.5" customHeight="1" x14ac:dyDescent="0.15">
      <c r="A103" s="93" t="s">
        <v>57</v>
      </c>
      <c r="B103" s="272" t="s">
        <v>322</v>
      </c>
      <c r="C103" s="273"/>
      <c r="D103" s="326" t="str">
        <f xml:space="preserve"> "評点（" &amp; REPT("○",COUNT(P105:P106)) &amp; REPT("●",COUNT(Q105:Q106)) &amp; "）"</f>
        <v>評点（）</v>
      </c>
      <c r="E103" s="326"/>
      <c r="F103" s="113" t="str">
        <f>IF(COUNT(R105:R106)&gt;0,"・非該当" &amp; COUNT(R105:R106),"")</f>
        <v/>
      </c>
      <c r="G103" s="79"/>
      <c r="H103" s="94"/>
      <c r="I103" s="95" t="str">
        <f>IF(MIN(I105:I106)=0,"",IF(COUNT(P105:Q106)=0,"-",IF(COUNT(P105:Q106)=COUNT(P105:P106),"A",IF(COUNT(P105:P106)=0,"C","B"))))</f>
        <v/>
      </c>
      <c r="J103" s="7" t="s">
        <v>51</v>
      </c>
      <c r="K103" s="95"/>
      <c r="L103" s="94"/>
      <c r="M103" s="94"/>
      <c r="N103" s="94"/>
      <c r="O103" s="94"/>
      <c r="P103" s="94"/>
      <c r="Q103" s="94"/>
      <c r="R103" s="94"/>
      <c r="S103" s="74"/>
      <c r="T103" s="94"/>
    </row>
    <row r="104" spans="1:20" x14ac:dyDescent="0.15">
      <c r="A104" s="91"/>
      <c r="B104" s="112" t="s">
        <v>52</v>
      </c>
      <c r="C104" s="315" t="s">
        <v>53</v>
      </c>
      <c r="D104" s="316"/>
      <c r="E104" s="316"/>
      <c r="F104" s="317"/>
      <c r="H104" s="74"/>
      <c r="I104" s="55"/>
      <c r="J104" s="7" t="s">
        <v>54</v>
      </c>
      <c r="K104" s="7"/>
      <c r="L104" s="74"/>
      <c r="M104" s="74"/>
      <c r="N104" s="74"/>
      <c r="O104" s="74"/>
      <c r="P104" s="74"/>
      <c r="Q104" s="74"/>
      <c r="R104" s="74"/>
      <c r="S104" s="74"/>
      <c r="T104" s="74"/>
    </row>
    <row r="105" spans="1:20" ht="37.5" customHeight="1" x14ac:dyDescent="0.15">
      <c r="A105" s="91"/>
      <c r="B105" s="97"/>
      <c r="C105" s="293" t="s">
        <v>323</v>
      </c>
      <c r="D105" s="294"/>
      <c r="E105" s="318"/>
      <c r="F105" s="98"/>
      <c r="G105" s="79"/>
      <c r="H105" s="74"/>
      <c r="I105" s="55">
        <v>0</v>
      </c>
      <c r="J105" s="7" t="s">
        <v>55</v>
      </c>
      <c r="K105" s="7">
        <v>1</v>
      </c>
      <c r="L105" s="74">
        <v>57035</v>
      </c>
      <c r="M105" s="74"/>
      <c r="N105" s="74"/>
      <c r="O105" s="74"/>
      <c r="P105" s="74" t="str">
        <f>IF(I105=3,1,"")</f>
        <v/>
      </c>
      <c r="Q105" s="74" t="str">
        <f>IF(I105=2,1,"")</f>
        <v/>
      </c>
      <c r="R105" s="74" t="str">
        <f>IF(I105=1,1,"")</f>
        <v/>
      </c>
      <c r="S105" s="74"/>
      <c r="T105" s="74"/>
    </row>
    <row r="106" spans="1:20" ht="37.5" customHeight="1" thickBot="1" x14ac:dyDescent="0.2">
      <c r="A106" s="91"/>
      <c r="B106" s="97"/>
      <c r="C106" s="293" t="s">
        <v>324</v>
      </c>
      <c r="D106" s="294"/>
      <c r="E106" s="318"/>
      <c r="F106" s="98"/>
      <c r="G106" s="79"/>
      <c r="H106" s="74"/>
      <c r="I106" s="55">
        <v>0</v>
      </c>
      <c r="J106" s="7" t="s">
        <v>55</v>
      </c>
      <c r="K106" s="7">
        <v>2</v>
      </c>
      <c r="L106" s="74">
        <v>57036</v>
      </c>
      <c r="M106" s="74"/>
      <c r="N106" s="74"/>
      <c r="O106" s="74"/>
      <c r="P106" s="74" t="str">
        <f>IF(I106=3,1,"")</f>
        <v/>
      </c>
      <c r="Q106" s="74" t="str">
        <f>IF(I106=2,1,"")</f>
        <v/>
      </c>
      <c r="R106" s="74" t="str">
        <f>IF(I106=1,1,"")</f>
        <v/>
      </c>
      <c r="S106" s="74"/>
      <c r="T106" s="74"/>
    </row>
    <row r="107" spans="1:20" ht="20.25" customHeight="1" x14ac:dyDescent="0.15">
      <c r="A107" s="99"/>
      <c r="B107" s="319" t="s">
        <v>325</v>
      </c>
      <c r="C107" s="320"/>
      <c r="D107" s="321" t="str">
        <f>IF(AND(LEN(SBcase1_6)&lt;&gt;0,COUNT(R99:R106)=5),SBcheckB_6,(IF(LEN(SBcheckA_6)&lt;&gt;0,SBcheckA_6, SBcheckB_6)))</f>
        <v>サブカテゴリー6の講評を入力してください</v>
      </c>
      <c r="E107" s="321"/>
      <c r="F107" s="322"/>
      <c r="H107" s="74"/>
      <c r="I107" s="55"/>
      <c r="J107" s="7" t="s">
        <v>56</v>
      </c>
      <c r="K107" s="7"/>
      <c r="L107" s="74"/>
      <c r="M107" s="74"/>
      <c r="N107" s="74"/>
      <c r="O107" s="74"/>
      <c r="P107" s="74"/>
      <c r="Q107" s="74"/>
      <c r="R107" s="74"/>
      <c r="S107" s="74"/>
      <c r="T107" s="74"/>
    </row>
    <row r="108" spans="1:20" s="103" customFormat="1" ht="21" customHeight="1" x14ac:dyDescent="0.15">
      <c r="A108" s="110"/>
      <c r="B108" s="302"/>
      <c r="C108" s="303"/>
      <c r="D108" s="303"/>
      <c r="E108" s="303"/>
      <c r="F108" s="304"/>
      <c r="G108" s="2" t="str">
        <f>IF(LEN(B108)=0,"",IF(40-LEN(B108)&gt;0,"残り" &amp; 40-LEN(B108) &amp; "文字",IF(40-LEN(B108)=0,"","文字数がオーバーしています")))</f>
        <v/>
      </c>
      <c r="H108" s="100"/>
      <c r="I108" s="101"/>
      <c r="J108" s="7" t="s">
        <v>78</v>
      </c>
      <c r="K108" s="100"/>
      <c r="L108" s="100"/>
      <c r="M108" s="102"/>
      <c r="N108" s="102"/>
      <c r="O108" s="102"/>
      <c r="P108" s="102"/>
      <c r="Q108" s="102"/>
      <c r="R108" s="102"/>
      <c r="S108" s="74"/>
      <c r="T108" s="102"/>
    </row>
    <row r="109" spans="1:20" s="103" customFormat="1" ht="65.099999999999994" customHeight="1" x14ac:dyDescent="0.15">
      <c r="A109" s="111"/>
      <c r="B109" s="305"/>
      <c r="C109" s="306"/>
      <c r="D109" s="306"/>
      <c r="E109" s="306"/>
      <c r="F109" s="307"/>
      <c r="G109" s="2" t="str">
        <f>IF(LEN(B109)=0,"",IF(256-LEN(B109)&gt;0,"残り" &amp; 256-LEN(B109) &amp; "文字",IF(256-LEN(B109)=0,"","文字数がオーバーしています")))</f>
        <v/>
      </c>
      <c r="H109" s="100"/>
      <c r="I109" s="101"/>
      <c r="J109" s="7" t="s">
        <v>81</v>
      </c>
      <c r="K109" s="100"/>
      <c r="L109" s="100"/>
      <c r="M109" s="102"/>
      <c r="N109" s="102"/>
      <c r="O109" s="102"/>
      <c r="P109" s="102"/>
      <c r="Q109" s="102"/>
      <c r="R109" s="102"/>
      <c r="S109" s="74"/>
      <c r="T109" s="102"/>
    </row>
    <row r="110" spans="1:20" s="103" customFormat="1" ht="21" customHeight="1" x14ac:dyDescent="0.15">
      <c r="A110" s="111"/>
      <c r="B110" s="308"/>
      <c r="C110" s="309"/>
      <c r="D110" s="309"/>
      <c r="E110" s="309"/>
      <c r="F110" s="310"/>
      <c r="G110" s="2" t="str">
        <f>IF(LEN(B110)=0,"",IF(40-LEN(B110)&gt;0,"残り" &amp; 40-LEN(B110) &amp; "文字",IF(40-LEN(B110)=0,"","文字数がオーバーしています")))</f>
        <v/>
      </c>
      <c r="H110" s="100"/>
      <c r="I110" s="101"/>
      <c r="J110" s="7" t="s">
        <v>79</v>
      </c>
      <c r="K110" s="100"/>
      <c r="L110" s="100"/>
      <c r="M110" s="102"/>
      <c r="N110" s="102"/>
      <c r="O110" s="102"/>
      <c r="P110" s="102"/>
      <c r="Q110" s="102"/>
      <c r="R110" s="102"/>
      <c r="S110" s="74"/>
      <c r="T110" s="102"/>
    </row>
    <row r="111" spans="1:20" s="103" customFormat="1" ht="65.099999999999994" customHeight="1" x14ac:dyDescent="0.15">
      <c r="A111" s="111"/>
      <c r="B111" s="311"/>
      <c r="C111" s="311"/>
      <c r="D111" s="311"/>
      <c r="E111" s="311"/>
      <c r="F111" s="312"/>
      <c r="G111" s="2" t="str">
        <f>IF(LEN(B111)=0,"",IF(256-LEN(B111)&gt;0,"残り" &amp; 256-LEN(B111) &amp; "文字",IF(256-LEN(B111)=0,"","文字数がオーバーしています")))</f>
        <v/>
      </c>
      <c r="H111" s="100"/>
      <c r="I111" s="101"/>
      <c r="J111" s="7" t="s">
        <v>82</v>
      </c>
      <c r="K111" s="100"/>
      <c r="L111" s="100"/>
      <c r="M111" s="102"/>
      <c r="N111" s="102"/>
      <c r="O111" s="102"/>
      <c r="P111" s="102"/>
      <c r="Q111" s="102"/>
      <c r="R111" s="102"/>
      <c r="S111" s="74"/>
      <c r="T111" s="102"/>
    </row>
    <row r="112" spans="1:20" s="103" customFormat="1" ht="21" customHeight="1" x14ac:dyDescent="0.15">
      <c r="A112" s="111"/>
      <c r="B112" s="308"/>
      <c r="C112" s="309"/>
      <c r="D112" s="309"/>
      <c r="E112" s="309"/>
      <c r="F112" s="310"/>
      <c r="G112" s="2" t="str">
        <f>IF(LEN(B112)=0,"",IF(40-LEN(B112)&gt;0,"残り" &amp; 40-LEN(B112) &amp; "文字",IF(40-LEN(B112)=0,"","文字数がオーバーしています")))</f>
        <v/>
      </c>
      <c r="H112" s="100"/>
      <c r="I112" s="101"/>
      <c r="J112" s="7" t="s">
        <v>80</v>
      </c>
      <c r="K112" s="100"/>
      <c r="L112" s="100"/>
      <c r="M112" s="102"/>
      <c r="N112" s="102"/>
      <c r="O112" s="102"/>
      <c r="P112" s="102"/>
      <c r="Q112" s="102"/>
      <c r="R112" s="102"/>
      <c r="S112" s="74"/>
      <c r="T112" s="102"/>
    </row>
    <row r="113" spans="1:20" s="103" customFormat="1" ht="65.099999999999994" customHeight="1" thickBot="1" x14ac:dyDescent="0.2">
      <c r="A113" s="104"/>
      <c r="B113" s="313"/>
      <c r="C113" s="313"/>
      <c r="D113" s="313"/>
      <c r="E113" s="313"/>
      <c r="F113" s="314"/>
      <c r="G113" s="2" t="str">
        <f>IF(LEN(B113)=0,"",IF(256-LEN(B113)&gt;0,"残り" &amp; 256-LEN(B113) &amp; "文字",IF(256-LEN(B113)=0,"","文字数がオーバーしています")))</f>
        <v/>
      </c>
      <c r="H113" s="100"/>
      <c r="I113" s="101"/>
      <c r="J113" s="7" t="s">
        <v>83</v>
      </c>
      <c r="K113" s="100"/>
      <c r="L113" s="100"/>
      <c r="M113" s="102"/>
      <c r="N113" s="102"/>
      <c r="O113" s="102"/>
      <c r="P113" s="102"/>
      <c r="Q113" s="102"/>
      <c r="R113" s="102"/>
      <c r="S113" s="74"/>
      <c r="T113" s="102"/>
    </row>
    <row r="114" spans="1:20" ht="14.25" thickTop="1" x14ac:dyDescent="0.15">
      <c r="F114" s="26"/>
      <c r="G114" s="26"/>
      <c r="H114" s="7"/>
      <c r="I114" s="55"/>
      <c r="J114" s="7"/>
      <c r="K114" s="7"/>
      <c r="L114" s="7"/>
      <c r="M114" s="74"/>
      <c r="N114" s="74"/>
      <c r="O114" s="74"/>
      <c r="P114" s="74"/>
      <c r="Q114" s="74"/>
      <c r="R114" s="74"/>
      <c r="S114" s="74"/>
      <c r="T114" s="74"/>
    </row>
    <row r="115" spans="1:20" x14ac:dyDescent="0.15">
      <c r="F115" s="26"/>
      <c r="G115" s="26"/>
      <c r="H115" s="7"/>
      <c r="I115" s="55"/>
      <c r="J115" s="7"/>
      <c r="K115" s="7"/>
      <c r="L115" s="7"/>
      <c r="M115" s="74"/>
      <c r="N115" s="74"/>
      <c r="O115" s="74"/>
      <c r="P115" s="74"/>
      <c r="Q115" s="74"/>
      <c r="R115" s="74"/>
      <c r="S115" s="74"/>
      <c r="T115" s="74"/>
    </row>
    <row r="116" spans="1:20" ht="15" customHeight="1" thickBot="1" x14ac:dyDescent="0.2">
      <c r="A116" s="109" t="s">
        <v>59</v>
      </c>
      <c r="B116" s="73" t="s">
        <v>75</v>
      </c>
      <c r="C116" s="75"/>
      <c r="D116" s="75"/>
      <c r="E116" s="77"/>
      <c r="H116" s="74"/>
      <c r="I116" s="55"/>
      <c r="J116" s="7"/>
      <c r="K116" s="7"/>
      <c r="L116" s="74"/>
      <c r="M116" s="74"/>
      <c r="N116" s="74"/>
      <c r="O116" s="74"/>
      <c r="P116" s="74"/>
      <c r="Q116" s="74"/>
      <c r="R116" s="74"/>
      <c r="S116" s="74"/>
      <c r="T116" s="74" t="s">
        <v>68</v>
      </c>
    </row>
    <row r="117" spans="1:20" s="11" customFormat="1" ht="17.25" customHeight="1" x14ac:dyDescent="0.15">
      <c r="A117" s="85"/>
      <c r="B117" s="296" t="s">
        <v>326</v>
      </c>
      <c r="C117" s="297"/>
      <c r="D117" s="297"/>
      <c r="E117" s="297"/>
      <c r="F117" s="298"/>
      <c r="G117" s="86"/>
      <c r="H117" s="87"/>
      <c r="I117" s="88"/>
      <c r="J117" s="7" t="s">
        <v>64</v>
      </c>
      <c r="K117" s="87"/>
      <c r="L117" s="87"/>
      <c r="M117" s="89"/>
      <c r="N117" s="89"/>
      <c r="O117" s="89"/>
      <c r="P117" s="89"/>
      <c r="Q117" s="89"/>
      <c r="R117" s="89"/>
      <c r="S117" s="74"/>
      <c r="T117" s="89"/>
    </row>
    <row r="118" spans="1:20" s="84" customFormat="1" ht="30" customHeight="1" thickBot="1" x14ac:dyDescent="0.2">
      <c r="A118" s="162"/>
      <c r="B118" s="330" t="s">
        <v>327</v>
      </c>
      <c r="C118" s="331"/>
      <c r="D118" s="332" t="s">
        <v>84</v>
      </c>
      <c r="E118" s="332"/>
      <c r="F118" s="163" t="str">
        <f>IF(COUNT(P122:Q168) &gt; 0,COUNT(P122:P168) &amp; "／" &amp; COUNT(P122:Q168),"")</f>
        <v/>
      </c>
      <c r="G118" s="79"/>
      <c r="H118" s="80"/>
      <c r="I118" s="81"/>
      <c r="J118" s="82" t="s">
        <v>65</v>
      </c>
      <c r="K118" s="80"/>
      <c r="L118" s="80"/>
      <c r="M118" s="83"/>
      <c r="N118" s="83"/>
      <c r="O118" s="83"/>
      <c r="P118" s="83"/>
      <c r="Q118" s="83"/>
      <c r="R118" s="83"/>
      <c r="S118" s="74"/>
      <c r="T118" s="83"/>
    </row>
    <row r="119" spans="1:20" ht="14.25" thickTop="1" x14ac:dyDescent="0.15">
      <c r="A119" s="91">
        <v>1</v>
      </c>
      <c r="B119" s="92" t="s">
        <v>157</v>
      </c>
      <c r="C119" s="324" t="str">
        <f>IF((MIN(I122:I125)=0),"標準項目の「あり」「なし」を選択してください","")</f>
        <v>標準項目の「あり」「なし」を選択してください</v>
      </c>
      <c r="D119" s="324"/>
      <c r="E119" s="324"/>
      <c r="F119" s="325"/>
      <c r="H119" s="74"/>
      <c r="I119" s="55"/>
      <c r="J119" s="7" t="s">
        <v>66</v>
      </c>
      <c r="K119" s="7"/>
      <c r="L119" s="74"/>
      <c r="M119" s="74"/>
      <c r="N119" s="74"/>
      <c r="O119" s="74"/>
      <c r="P119" s="74"/>
      <c r="Q119" s="74"/>
      <c r="R119" s="74"/>
      <c r="S119" s="74"/>
      <c r="T119" s="74"/>
    </row>
    <row r="120" spans="1:20" s="96" customFormat="1" ht="37.5" customHeight="1" x14ac:dyDescent="0.15">
      <c r="A120" s="93" t="s">
        <v>57</v>
      </c>
      <c r="B120" s="272" t="s">
        <v>328</v>
      </c>
      <c r="C120" s="273"/>
      <c r="D120" s="326" t="str">
        <f xml:space="preserve"> "評点（" &amp; REPT("○",COUNT(P122:P125)) &amp; REPT("●",COUNT(Q122:Q125)) &amp; "）"</f>
        <v>評点（）</v>
      </c>
      <c r="E120" s="326"/>
      <c r="F120" s="113" t="str">
        <f>IF(COUNT(R122:R125)&gt;0,"・非該当" &amp; COUNT(R122:R125),"")</f>
        <v/>
      </c>
      <c r="G120" s="79"/>
      <c r="H120" s="94"/>
      <c r="I120" s="95" t="str">
        <f>IF(MIN(I122:I125)=0,"",IF(COUNT(P122:Q125)=0,"-",IF(COUNT(P122:Q125)=COUNT(P122:P125),"A",IF(COUNT(P122:P125)=0,"C","B"))))</f>
        <v/>
      </c>
      <c r="J120" s="7" t="s">
        <v>51</v>
      </c>
      <c r="K120" s="95">
        <v>1</v>
      </c>
      <c r="L120" s="94">
        <v>16520</v>
      </c>
      <c r="M120" s="94"/>
      <c r="N120" s="94"/>
      <c r="O120" s="94"/>
      <c r="P120" s="94"/>
      <c r="Q120" s="94"/>
      <c r="R120" s="94"/>
      <c r="S120" s="74"/>
      <c r="T120" s="94"/>
    </row>
    <row r="121" spans="1:20" x14ac:dyDescent="0.15">
      <c r="A121" s="91"/>
      <c r="B121" s="112" t="s">
        <v>52</v>
      </c>
      <c r="C121" s="315" t="s">
        <v>53</v>
      </c>
      <c r="D121" s="316"/>
      <c r="E121" s="316"/>
      <c r="F121" s="317"/>
      <c r="H121" s="74"/>
      <c r="I121" s="55"/>
      <c r="J121" s="7" t="s">
        <v>54</v>
      </c>
      <c r="K121" s="7"/>
      <c r="L121" s="74"/>
      <c r="M121" s="74"/>
      <c r="N121" s="74"/>
      <c r="O121" s="74"/>
      <c r="P121" s="74"/>
      <c r="Q121" s="74"/>
      <c r="R121" s="74"/>
      <c r="S121" s="74"/>
      <c r="T121" s="74"/>
    </row>
    <row r="122" spans="1:20" ht="37.5" customHeight="1" x14ac:dyDescent="0.15">
      <c r="A122" s="91"/>
      <c r="B122" s="97"/>
      <c r="C122" s="293" t="s">
        <v>329</v>
      </c>
      <c r="D122" s="294"/>
      <c r="E122" s="318"/>
      <c r="F122" s="98"/>
      <c r="G122" s="79"/>
      <c r="H122" s="74"/>
      <c r="I122" s="55">
        <v>0</v>
      </c>
      <c r="J122" s="7" t="s">
        <v>55</v>
      </c>
      <c r="K122" s="7">
        <v>1</v>
      </c>
      <c r="L122" s="74">
        <v>57010</v>
      </c>
      <c r="M122" s="74"/>
      <c r="N122" s="74"/>
      <c r="O122" s="74"/>
      <c r="P122" s="74" t="str">
        <f>IF(I122=3,1,"")</f>
        <v/>
      </c>
      <c r="Q122" s="74" t="str">
        <f>IF(I122=2,1,"")</f>
        <v/>
      </c>
      <c r="R122" s="74" t="str">
        <f>IF(I122=1,1,"")</f>
        <v/>
      </c>
      <c r="S122" s="74"/>
      <c r="T122" s="74"/>
    </row>
    <row r="123" spans="1:20" ht="37.5" customHeight="1" x14ac:dyDescent="0.15">
      <c r="A123" s="91"/>
      <c r="B123" s="97"/>
      <c r="C123" s="293" t="s">
        <v>330</v>
      </c>
      <c r="D123" s="294"/>
      <c r="E123" s="318"/>
      <c r="F123" s="98"/>
      <c r="G123" s="79"/>
      <c r="H123" s="74"/>
      <c r="I123" s="55">
        <v>0</v>
      </c>
      <c r="J123" s="7" t="s">
        <v>55</v>
      </c>
      <c r="K123" s="7">
        <v>2</v>
      </c>
      <c r="L123" s="74">
        <v>57011</v>
      </c>
      <c r="M123" s="74"/>
      <c r="N123" s="74"/>
      <c r="O123" s="74"/>
      <c r="P123" s="74" t="str">
        <f>IF(I123=3,1,"")</f>
        <v/>
      </c>
      <c r="Q123" s="74" t="str">
        <f>IF(I123=2,1,"")</f>
        <v/>
      </c>
      <c r="R123" s="74" t="str">
        <f>IF(I123=1,1,"")</f>
        <v/>
      </c>
      <c r="S123" s="74"/>
      <c r="T123" s="74"/>
    </row>
    <row r="124" spans="1:20" ht="37.5" customHeight="1" x14ac:dyDescent="0.15">
      <c r="A124" s="91"/>
      <c r="B124" s="97"/>
      <c r="C124" s="293" t="s">
        <v>331</v>
      </c>
      <c r="D124" s="294"/>
      <c r="E124" s="318"/>
      <c r="F124" s="98"/>
      <c r="G124" s="79"/>
      <c r="H124" s="74"/>
      <c r="I124" s="55">
        <v>0</v>
      </c>
      <c r="J124" s="7" t="s">
        <v>55</v>
      </c>
      <c r="K124" s="7">
        <v>3</v>
      </c>
      <c r="L124" s="74">
        <v>57012</v>
      </c>
      <c r="M124" s="74"/>
      <c r="N124" s="74"/>
      <c r="O124" s="74"/>
      <c r="P124" s="74" t="str">
        <f>IF(I124=3,1,"")</f>
        <v/>
      </c>
      <c r="Q124" s="74" t="str">
        <f>IF(I124=2,1,"")</f>
        <v/>
      </c>
      <c r="R124" s="74" t="str">
        <f>IF(I124=1,1,"")</f>
        <v/>
      </c>
      <c r="S124" s="74"/>
      <c r="T124" s="74"/>
    </row>
    <row r="125" spans="1:20" ht="37.5" customHeight="1" thickBot="1" x14ac:dyDescent="0.2">
      <c r="A125" s="91"/>
      <c r="B125" s="97"/>
      <c r="C125" s="293" t="s">
        <v>332</v>
      </c>
      <c r="D125" s="294"/>
      <c r="E125" s="318"/>
      <c r="F125" s="98"/>
      <c r="G125" s="79"/>
      <c r="H125" s="74"/>
      <c r="I125" s="55">
        <v>0</v>
      </c>
      <c r="J125" s="7" t="s">
        <v>55</v>
      </c>
      <c r="K125" s="7">
        <v>4</v>
      </c>
      <c r="L125" s="74">
        <v>57013</v>
      </c>
      <c r="M125" s="74"/>
      <c r="N125" s="74"/>
      <c r="O125" s="74"/>
      <c r="P125" s="74" t="str">
        <f>IF(I125=3,1,"")</f>
        <v/>
      </c>
      <c r="Q125" s="74" t="str">
        <f>IF(I125=2,1,"")</f>
        <v/>
      </c>
      <c r="R125" s="74" t="str">
        <f>IF(I125=1,1,"")</f>
        <v/>
      </c>
      <c r="S125" s="74"/>
      <c r="T125" s="74"/>
    </row>
    <row r="126" spans="1:20" ht="20.25" customHeight="1" x14ac:dyDescent="0.15">
      <c r="A126" s="99"/>
      <c r="B126" s="319" t="s">
        <v>333</v>
      </c>
      <c r="C126" s="320"/>
      <c r="D126" s="321" t="str">
        <f>IF(AND(LEN(SBcaseB1_1)&lt;&gt;0,COUNT(R121:R125)=4),SBcheckBB_1,(IF(LEN(SBcheckBA_1)&lt;&gt;0,SBcheckBA_1, SBcheckBB_1)))</f>
        <v>評価項目1の講評を入力してください</v>
      </c>
      <c r="E126" s="321"/>
      <c r="F126" s="322"/>
      <c r="H126" s="74"/>
      <c r="I126" s="55"/>
      <c r="J126" s="7" t="s">
        <v>56</v>
      </c>
      <c r="K126" s="7"/>
      <c r="L126" s="74"/>
      <c r="M126" s="74"/>
      <c r="N126" s="74"/>
      <c r="O126" s="74"/>
      <c r="P126" s="74"/>
      <c r="Q126" s="74"/>
      <c r="R126" s="74"/>
      <c r="S126" s="74"/>
      <c r="T126" s="74"/>
    </row>
    <row r="127" spans="1:20" s="103" customFormat="1" ht="21" customHeight="1" x14ac:dyDescent="0.15">
      <c r="A127" s="110"/>
      <c r="B127" s="302"/>
      <c r="C127" s="303"/>
      <c r="D127" s="303"/>
      <c r="E127" s="303"/>
      <c r="F127" s="304"/>
      <c r="G127" s="2" t="str">
        <f>IF(LEN(B127)=0,"",IF(40-LEN(B127)&gt;0,"残り" &amp; 40-LEN(B127) &amp; "文字",IF(40-LEN(B127)=0,"","文字数がオーバーしています")))</f>
        <v/>
      </c>
      <c r="H127" s="100"/>
      <c r="I127" s="101"/>
      <c r="J127" s="7" t="s">
        <v>78</v>
      </c>
      <c r="K127" s="100"/>
      <c r="L127" s="100"/>
      <c r="M127" s="102"/>
      <c r="N127" s="102"/>
      <c r="O127" s="102"/>
      <c r="P127" s="102"/>
      <c r="Q127" s="102"/>
      <c r="R127" s="102"/>
      <c r="S127" s="74"/>
      <c r="T127" s="102"/>
    </row>
    <row r="128" spans="1:20" s="103" customFormat="1" ht="65.099999999999994" customHeight="1" x14ac:dyDescent="0.15">
      <c r="A128" s="111"/>
      <c r="B128" s="305"/>
      <c r="C128" s="306"/>
      <c r="D128" s="306"/>
      <c r="E128" s="306"/>
      <c r="F128" s="307"/>
      <c r="G128" s="2" t="str">
        <f>IF(LEN(B128)=0,"",IF(256-LEN(B128)&gt;0,"残り" &amp; 256-LEN(B128) &amp; "文字",IF(256-LEN(B128)=0,"","文字数がオーバーしています")))</f>
        <v/>
      </c>
      <c r="H128" s="100"/>
      <c r="I128" s="101"/>
      <c r="J128" s="7" t="s">
        <v>81</v>
      </c>
      <c r="K128" s="100"/>
      <c r="L128" s="100"/>
      <c r="M128" s="102"/>
      <c r="N128" s="102"/>
      <c r="O128" s="102"/>
      <c r="P128" s="102"/>
      <c r="Q128" s="102"/>
      <c r="R128" s="102"/>
      <c r="S128" s="74"/>
      <c r="T128" s="102"/>
    </row>
    <row r="129" spans="1:20" s="103" customFormat="1" ht="21" customHeight="1" x14ac:dyDescent="0.15">
      <c r="A129" s="111"/>
      <c r="B129" s="308"/>
      <c r="C129" s="309"/>
      <c r="D129" s="309"/>
      <c r="E129" s="309"/>
      <c r="F129" s="310"/>
      <c r="G129" s="2" t="str">
        <f>IF(LEN(B129)=0,"",IF(40-LEN(B129)&gt;0,"残り" &amp; 40-LEN(B129) &amp; "文字",IF(40-LEN(B129)=0,"","文字数がオーバーしています")))</f>
        <v/>
      </c>
      <c r="H129" s="100"/>
      <c r="I129" s="101"/>
      <c r="J129" s="7" t="s">
        <v>79</v>
      </c>
      <c r="K129" s="100"/>
      <c r="L129" s="100"/>
      <c r="M129" s="102"/>
      <c r="N129" s="102"/>
      <c r="O129" s="102"/>
      <c r="P129" s="102"/>
      <c r="Q129" s="102"/>
      <c r="R129" s="102"/>
      <c r="S129" s="74"/>
      <c r="T129" s="102"/>
    </row>
    <row r="130" spans="1:20" s="103" customFormat="1" ht="65.099999999999994" customHeight="1" x14ac:dyDescent="0.15">
      <c r="A130" s="111"/>
      <c r="B130" s="311"/>
      <c r="C130" s="311"/>
      <c r="D130" s="311"/>
      <c r="E130" s="311"/>
      <c r="F130" s="312"/>
      <c r="G130" s="2" t="str">
        <f>IF(LEN(B130)=0,"",IF(256-LEN(B130)&gt;0,"残り" &amp; 256-LEN(B130) &amp; "文字",IF(256-LEN(B130)=0,"","文字数がオーバーしています")))</f>
        <v/>
      </c>
      <c r="H130" s="100"/>
      <c r="I130" s="101"/>
      <c r="J130" s="7" t="s">
        <v>82</v>
      </c>
      <c r="K130" s="100"/>
      <c r="L130" s="100"/>
      <c r="M130" s="102"/>
      <c r="N130" s="102"/>
      <c r="O130" s="102"/>
      <c r="P130" s="102"/>
      <c r="Q130" s="102"/>
      <c r="R130" s="102"/>
      <c r="S130" s="74"/>
      <c r="T130" s="102"/>
    </row>
    <row r="131" spans="1:20" s="103" customFormat="1" ht="21" customHeight="1" x14ac:dyDescent="0.15">
      <c r="A131" s="111"/>
      <c r="B131" s="308"/>
      <c r="C131" s="309"/>
      <c r="D131" s="309"/>
      <c r="E131" s="309"/>
      <c r="F131" s="310"/>
      <c r="G131" s="2" t="str">
        <f>IF(LEN(B131)=0,"",IF(40-LEN(B131)&gt;0,"残り" &amp; 40-LEN(B131) &amp; "文字",IF(40-LEN(B131)=0,"","文字数がオーバーしています")))</f>
        <v/>
      </c>
      <c r="H131" s="100"/>
      <c r="I131" s="101"/>
      <c r="J131" s="7" t="s">
        <v>80</v>
      </c>
      <c r="K131" s="100"/>
      <c r="L131" s="100"/>
      <c r="M131" s="102"/>
      <c r="N131" s="102"/>
      <c r="O131" s="102"/>
      <c r="P131" s="102"/>
      <c r="Q131" s="102"/>
      <c r="R131" s="102"/>
      <c r="S131" s="74"/>
      <c r="T131" s="102"/>
    </row>
    <row r="132" spans="1:20" s="103" customFormat="1" ht="65.099999999999994" customHeight="1" thickBot="1" x14ac:dyDescent="0.2">
      <c r="A132" s="104"/>
      <c r="B132" s="313"/>
      <c r="C132" s="313"/>
      <c r="D132" s="313"/>
      <c r="E132" s="313"/>
      <c r="F132" s="314"/>
      <c r="G132" s="2" t="str">
        <f>IF(LEN(B132)=0,"",IF(256-LEN(B132)&gt;0,"残り" &amp; 256-LEN(B132) &amp; "文字",IF(256-LEN(B132)=0,"","文字数がオーバーしています")))</f>
        <v/>
      </c>
      <c r="H132" s="100"/>
      <c r="I132" s="101"/>
      <c r="J132" s="7" t="s">
        <v>83</v>
      </c>
      <c r="K132" s="100"/>
      <c r="L132" s="100"/>
      <c r="M132" s="102"/>
      <c r="N132" s="102"/>
      <c r="O132" s="102"/>
      <c r="P132" s="102"/>
      <c r="Q132" s="102"/>
      <c r="R132" s="102"/>
      <c r="S132" s="74"/>
      <c r="T132" s="102"/>
    </row>
    <row r="133" spans="1:20" ht="14.25" thickTop="1" x14ac:dyDescent="0.15">
      <c r="A133" s="91">
        <v>2</v>
      </c>
      <c r="B133" s="92" t="s">
        <v>161</v>
      </c>
      <c r="C133" s="324" t="str">
        <f>IF((MIN(I136:I141)=0),"標準項目の「あり」「なし」を選択してください","")</f>
        <v>標準項目の「あり」「なし」を選択してください</v>
      </c>
      <c r="D133" s="324"/>
      <c r="E133" s="324"/>
      <c r="F133" s="325"/>
      <c r="H133" s="74"/>
      <c r="I133" s="55"/>
      <c r="J133" s="7" t="s">
        <v>66</v>
      </c>
      <c r="K133" s="7"/>
      <c r="L133" s="74"/>
      <c r="M133" s="74"/>
      <c r="N133" s="74"/>
      <c r="O133" s="74"/>
      <c r="P133" s="74"/>
      <c r="Q133" s="74"/>
      <c r="R133" s="74"/>
      <c r="S133" s="74"/>
      <c r="T133" s="74"/>
    </row>
    <row r="134" spans="1:20" s="96" customFormat="1" ht="37.5" customHeight="1" x14ac:dyDescent="0.15">
      <c r="A134" s="93" t="s">
        <v>57</v>
      </c>
      <c r="B134" s="272" t="s">
        <v>334</v>
      </c>
      <c r="C134" s="273"/>
      <c r="D134" s="326" t="str">
        <f xml:space="preserve"> "評点（" &amp; REPT("○",COUNT(P136:P141)) &amp; REPT("●",COUNT(Q136:Q141)) &amp; "）"</f>
        <v>評点（）</v>
      </c>
      <c r="E134" s="326"/>
      <c r="F134" s="113" t="str">
        <f>IF(COUNT(R136:R141)&gt;0,"・非該当" &amp; COUNT(R136:R141),"")</f>
        <v/>
      </c>
      <c r="G134" s="79"/>
      <c r="H134" s="94"/>
      <c r="I134" s="95" t="str">
        <f>IF(MIN(I136:I141)=0,"",IF(COUNT(P136:Q141)=0,"-",IF(COUNT(P136:Q141)=COUNT(P136:P141),"A",IF(COUNT(P136:P141)=0,"C","B"))))</f>
        <v/>
      </c>
      <c r="J134" s="7" t="s">
        <v>51</v>
      </c>
      <c r="K134" s="95">
        <v>2</v>
      </c>
      <c r="L134" s="94">
        <v>16521</v>
      </c>
      <c r="M134" s="94"/>
      <c r="N134" s="94"/>
      <c r="O134" s="94"/>
      <c r="P134" s="94"/>
      <c r="Q134" s="94"/>
      <c r="R134" s="94"/>
      <c r="S134" s="74"/>
      <c r="T134" s="94"/>
    </row>
    <row r="135" spans="1:20" x14ac:dyDescent="0.15">
      <c r="A135" s="91"/>
      <c r="B135" s="112" t="s">
        <v>52</v>
      </c>
      <c r="C135" s="315" t="s">
        <v>53</v>
      </c>
      <c r="D135" s="316"/>
      <c r="E135" s="316"/>
      <c r="F135" s="317"/>
      <c r="H135" s="74"/>
      <c r="I135" s="55"/>
      <c r="J135" s="7" t="s">
        <v>54</v>
      </c>
      <c r="K135" s="7"/>
      <c r="L135" s="74"/>
      <c r="M135" s="74"/>
      <c r="N135" s="74"/>
      <c r="O135" s="74"/>
      <c r="P135" s="74"/>
      <c r="Q135" s="74"/>
      <c r="R135" s="74"/>
      <c r="S135" s="74"/>
      <c r="T135" s="74"/>
    </row>
    <row r="136" spans="1:20" ht="37.5" customHeight="1" x14ac:dyDescent="0.15">
      <c r="A136" s="91"/>
      <c r="B136" s="97"/>
      <c r="C136" s="293" t="s">
        <v>335</v>
      </c>
      <c r="D136" s="294"/>
      <c r="E136" s="318"/>
      <c r="F136" s="98"/>
      <c r="G136" s="79"/>
      <c r="H136" s="74"/>
      <c r="I136" s="55">
        <v>0</v>
      </c>
      <c r="J136" s="7" t="s">
        <v>55</v>
      </c>
      <c r="K136" s="7">
        <v>1</v>
      </c>
      <c r="L136" s="74">
        <v>57014</v>
      </c>
      <c r="M136" s="74"/>
      <c r="N136" s="74"/>
      <c r="O136" s="74"/>
      <c r="P136" s="74" t="str">
        <f t="shared" ref="P136:P141" si="0">IF(I136=3,1,"")</f>
        <v/>
      </c>
      <c r="Q136" s="74" t="str">
        <f t="shared" ref="Q136:Q141" si="1">IF(I136=2,1,"")</f>
        <v/>
      </c>
      <c r="R136" s="74" t="str">
        <f t="shared" ref="R136:R141" si="2">IF(I136=1,1,"")</f>
        <v/>
      </c>
      <c r="S136" s="74"/>
      <c r="T136" s="74"/>
    </row>
    <row r="137" spans="1:20" ht="37.5" customHeight="1" x14ac:dyDescent="0.15">
      <c r="A137" s="91"/>
      <c r="B137" s="97"/>
      <c r="C137" s="293" t="s">
        <v>336</v>
      </c>
      <c r="D137" s="294"/>
      <c r="E137" s="318"/>
      <c r="F137" s="98"/>
      <c r="G137" s="79"/>
      <c r="H137" s="74"/>
      <c r="I137" s="55">
        <v>0</v>
      </c>
      <c r="J137" s="7" t="s">
        <v>55</v>
      </c>
      <c r="K137" s="7">
        <v>2</v>
      </c>
      <c r="L137" s="74">
        <v>57015</v>
      </c>
      <c r="M137" s="74"/>
      <c r="N137" s="74"/>
      <c r="O137" s="74"/>
      <c r="P137" s="74" t="str">
        <f t="shared" si="0"/>
        <v/>
      </c>
      <c r="Q137" s="74" t="str">
        <f t="shared" si="1"/>
        <v/>
      </c>
      <c r="R137" s="74" t="str">
        <f t="shared" si="2"/>
        <v/>
      </c>
      <c r="S137" s="74"/>
      <c r="T137" s="74"/>
    </row>
    <row r="138" spans="1:20" ht="37.5" customHeight="1" x14ac:dyDescent="0.15">
      <c r="A138" s="91"/>
      <c r="B138" s="97"/>
      <c r="C138" s="293" t="s">
        <v>337</v>
      </c>
      <c r="D138" s="294"/>
      <c r="E138" s="318"/>
      <c r="F138" s="98"/>
      <c r="G138" s="79"/>
      <c r="H138" s="74"/>
      <c r="I138" s="55">
        <v>0</v>
      </c>
      <c r="J138" s="7" t="s">
        <v>55</v>
      </c>
      <c r="K138" s="7">
        <v>3</v>
      </c>
      <c r="L138" s="74">
        <v>57016</v>
      </c>
      <c r="M138" s="74"/>
      <c r="N138" s="74"/>
      <c r="O138" s="74"/>
      <c r="P138" s="74" t="str">
        <f t="shared" si="0"/>
        <v/>
      </c>
      <c r="Q138" s="74" t="str">
        <f t="shared" si="1"/>
        <v/>
      </c>
      <c r="R138" s="74" t="str">
        <f t="shared" si="2"/>
        <v/>
      </c>
      <c r="S138" s="74"/>
      <c r="T138" s="74"/>
    </row>
    <row r="139" spans="1:20" ht="37.5" customHeight="1" x14ac:dyDescent="0.15">
      <c r="A139" s="91"/>
      <c r="B139" s="97"/>
      <c r="C139" s="293" t="s">
        <v>338</v>
      </c>
      <c r="D139" s="294"/>
      <c r="E139" s="318"/>
      <c r="F139" s="98"/>
      <c r="G139" s="79"/>
      <c r="H139" s="74"/>
      <c r="I139" s="55">
        <v>0</v>
      </c>
      <c r="J139" s="7" t="s">
        <v>55</v>
      </c>
      <c r="K139" s="7">
        <v>4</v>
      </c>
      <c r="L139" s="74">
        <v>57017</v>
      </c>
      <c r="M139" s="74"/>
      <c r="N139" s="74"/>
      <c r="O139" s="74"/>
      <c r="P139" s="74" t="str">
        <f t="shared" si="0"/>
        <v/>
      </c>
      <c r="Q139" s="74" t="str">
        <f t="shared" si="1"/>
        <v/>
      </c>
      <c r="R139" s="74" t="str">
        <f t="shared" si="2"/>
        <v/>
      </c>
      <c r="S139" s="74"/>
      <c r="T139" s="74"/>
    </row>
    <row r="140" spans="1:20" ht="37.5" customHeight="1" x14ac:dyDescent="0.15">
      <c r="A140" s="91"/>
      <c r="B140" s="97"/>
      <c r="C140" s="293" t="s">
        <v>339</v>
      </c>
      <c r="D140" s="294"/>
      <c r="E140" s="318"/>
      <c r="F140" s="98"/>
      <c r="G140" s="79"/>
      <c r="H140" s="74"/>
      <c r="I140" s="55">
        <v>0</v>
      </c>
      <c r="J140" s="7" t="s">
        <v>55</v>
      </c>
      <c r="K140" s="7">
        <v>5</v>
      </c>
      <c r="L140" s="74">
        <v>57018</v>
      </c>
      <c r="M140" s="74"/>
      <c r="N140" s="74"/>
      <c r="O140" s="74"/>
      <c r="P140" s="74" t="str">
        <f t="shared" si="0"/>
        <v/>
      </c>
      <c r="Q140" s="74" t="str">
        <f t="shared" si="1"/>
        <v/>
      </c>
      <c r="R140" s="74" t="str">
        <f t="shared" si="2"/>
        <v/>
      </c>
      <c r="S140" s="74"/>
      <c r="T140" s="74"/>
    </row>
    <row r="141" spans="1:20" ht="37.5" customHeight="1" thickBot="1" x14ac:dyDescent="0.2">
      <c r="A141" s="91"/>
      <c r="B141" s="97"/>
      <c r="C141" s="293" t="s">
        <v>340</v>
      </c>
      <c r="D141" s="294"/>
      <c r="E141" s="318"/>
      <c r="F141" s="98"/>
      <c r="G141" s="79"/>
      <c r="H141" s="74"/>
      <c r="I141" s="55">
        <v>0</v>
      </c>
      <c r="J141" s="7" t="s">
        <v>55</v>
      </c>
      <c r="K141" s="7">
        <v>6</v>
      </c>
      <c r="L141" s="74">
        <v>57019</v>
      </c>
      <c r="M141" s="74"/>
      <c r="N141" s="74"/>
      <c r="O141" s="74"/>
      <c r="P141" s="74" t="str">
        <f t="shared" si="0"/>
        <v/>
      </c>
      <c r="Q141" s="74" t="str">
        <f t="shared" si="1"/>
        <v/>
      </c>
      <c r="R141" s="74" t="str">
        <f t="shared" si="2"/>
        <v/>
      </c>
      <c r="S141" s="74"/>
      <c r="T141" s="74"/>
    </row>
    <row r="142" spans="1:20" ht="20.25" customHeight="1" x14ac:dyDescent="0.15">
      <c r="A142" s="99"/>
      <c r="B142" s="319" t="s">
        <v>341</v>
      </c>
      <c r="C142" s="320"/>
      <c r="D142" s="321" t="str">
        <f>IF(AND(LEN(SBcaseB1_2)&lt;&gt;0,COUNT(R135:R141)=6),SBcheckBB_2,(IF(LEN(SBcheckBA_2)&lt;&gt;0,SBcheckBA_2, SBcheckBB_2)))</f>
        <v>評価項目2の講評を入力してください</v>
      </c>
      <c r="E142" s="321"/>
      <c r="F142" s="322"/>
      <c r="H142" s="74"/>
      <c r="I142" s="55"/>
      <c r="J142" s="7" t="s">
        <v>56</v>
      </c>
      <c r="K142" s="7"/>
      <c r="L142" s="74"/>
      <c r="M142" s="74"/>
      <c r="N142" s="74"/>
      <c r="O142" s="74"/>
      <c r="P142" s="74"/>
      <c r="Q142" s="74"/>
      <c r="R142" s="74"/>
      <c r="S142" s="74"/>
      <c r="T142" s="74"/>
    </row>
    <row r="143" spans="1:20" s="103" customFormat="1" ht="21" customHeight="1" x14ac:dyDescent="0.15">
      <c r="A143" s="110"/>
      <c r="B143" s="302"/>
      <c r="C143" s="303"/>
      <c r="D143" s="303"/>
      <c r="E143" s="303"/>
      <c r="F143" s="304"/>
      <c r="G143" s="2" t="str">
        <f>IF(LEN(B143)=0,"",IF(40-LEN(B143)&gt;0,"残り" &amp; 40-LEN(B143) &amp; "文字",IF(40-LEN(B143)=0,"","文字数がオーバーしています")))</f>
        <v/>
      </c>
      <c r="H143" s="100"/>
      <c r="I143" s="101"/>
      <c r="J143" s="7" t="s">
        <v>78</v>
      </c>
      <c r="K143" s="100"/>
      <c r="L143" s="100"/>
      <c r="M143" s="102"/>
      <c r="N143" s="102"/>
      <c r="O143" s="102"/>
      <c r="P143" s="102"/>
      <c r="Q143" s="102"/>
      <c r="R143" s="102"/>
      <c r="S143" s="74"/>
      <c r="T143" s="102"/>
    </row>
    <row r="144" spans="1:20" s="103" customFormat="1" ht="65.099999999999994" customHeight="1" x14ac:dyDescent="0.15">
      <c r="A144" s="111"/>
      <c r="B144" s="305"/>
      <c r="C144" s="306"/>
      <c r="D144" s="306"/>
      <c r="E144" s="306"/>
      <c r="F144" s="307"/>
      <c r="G144" s="2" t="str">
        <f>IF(LEN(B144)=0,"",IF(256-LEN(B144)&gt;0,"残り" &amp; 256-LEN(B144) &amp; "文字",IF(256-LEN(B144)=0,"","文字数がオーバーしています")))</f>
        <v/>
      </c>
      <c r="H144" s="100"/>
      <c r="I144" s="101"/>
      <c r="J144" s="7" t="s">
        <v>81</v>
      </c>
      <c r="K144" s="100"/>
      <c r="L144" s="100"/>
      <c r="M144" s="102"/>
      <c r="N144" s="102"/>
      <c r="O144" s="102"/>
      <c r="P144" s="102"/>
      <c r="Q144" s="102"/>
      <c r="R144" s="102"/>
      <c r="S144" s="74"/>
      <c r="T144" s="102"/>
    </row>
    <row r="145" spans="1:20" s="103" customFormat="1" ht="21" customHeight="1" x14ac:dyDescent="0.15">
      <c r="A145" s="111"/>
      <c r="B145" s="308"/>
      <c r="C145" s="309"/>
      <c r="D145" s="309"/>
      <c r="E145" s="309"/>
      <c r="F145" s="310"/>
      <c r="G145" s="2" t="str">
        <f>IF(LEN(B145)=0,"",IF(40-LEN(B145)&gt;0,"残り" &amp; 40-LEN(B145) &amp; "文字",IF(40-LEN(B145)=0,"","文字数がオーバーしています")))</f>
        <v/>
      </c>
      <c r="H145" s="100"/>
      <c r="I145" s="101"/>
      <c r="J145" s="7" t="s">
        <v>79</v>
      </c>
      <c r="K145" s="100"/>
      <c r="L145" s="100"/>
      <c r="M145" s="102"/>
      <c r="N145" s="102"/>
      <c r="O145" s="102"/>
      <c r="P145" s="102"/>
      <c r="Q145" s="102"/>
      <c r="R145" s="102"/>
      <c r="S145" s="74"/>
      <c r="T145" s="102"/>
    </row>
    <row r="146" spans="1:20" s="103" customFormat="1" ht="65.099999999999994" customHeight="1" x14ac:dyDescent="0.15">
      <c r="A146" s="111"/>
      <c r="B146" s="311"/>
      <c r="C146" s="311"/>
      <c r="D146" s="311"/>
      <c r="E146" s="311"/>
      <c r="F146" s="312"/>
      <c r="G146" s="2" t="str">
        <f>IF(LEN(B146)=0,"",IF(256-LEN(B146)&gt;0,"残り" &amp; 256-LEN(B146) &amp; "文字",IF(256-LEN(B146)=0,"","文字数がオーバーしています")))</f>
        <v/>
      </c>
      <c r="H146" s="100"/>
      <c r="I146" s="101"/>
      <c r="J146" s="7" t="s">
        <v>82</v>
      </c>
      <c r="K146" s="100"/>
      <c r="L146" s="100"/>
      <c r="M146" s="102"/>
      <c r="N146" s="102"/>
      <c r="O146" s="102"/>
      <c r="P146" s="102"/>
      <c r="Q146" s="102"/>
      <c r="R146" s="102"/>
      <c r="S146" s="74"/>
      <c r="T146" s="102"/>
    </row>
    <row r="147" spans="1:20" s="103" customFormat="1" ht="21" customHeight="1" x14ac:dyDescent="0.15">
      <c r="A147" s="111"/>
      <c r="B147" s="308"/>
      <c r="C147" s="309"/>
      <c r="D147" s="309"/>
      <c r="E147" s="309"/>
      <c r="F147" s="310"/>
      <c r="G147" s="2" t="str">
        <f>IF(LEN(B147)=0,"",IF(40-LEN(B147)&gt;0,"残り" &amp; 40-LEN(B147) &amp; "文字",IF(40-LEN(B147)=0,"","文字数がオーバーしています")))</f>
        <v/>
      </c>
      <c r="H147" s="100"/>
      <c r="I147" s="101"/>
      <c r="J147" s="7" t="s">
        <v>80</v>
      </c>
      <c r="K147" s="100"/>
      <c r="L147" s="100"/>
      <c r="M147" s="102"/>
      <c r="N147" s="102"/>
      <c r="O147" s="102"/>
      <c r="P147" s="102"/>
      <c r="Q147" s="102"/>
      <c r="R147" s="102"/>
      <c r="S147" s="74"/>
      <c r="T147" s="102"/>
    </row>
    <row r="148" spans="1:20" s="103" customFormat="1" ht="65.099999999999994" customHeight="1" thickBot="1" x14ac:dyDescent="0.2">
      <c r="A148" s="104"/>
      <c r="B148" s="313"/>
      <c r="C148" s="313"/>
      <c r="D148" s="313"/>
      <c r="E148" s="313"/>
      <c r="F148" s="314"/>
      <c r="G148" s="2" t="str">
        <f>IF(LEN(B148)=0,"",IF(256-LEN(B148)&gt;0,"残り" &amp; 256-LEN(B148) &amp; "文字",IF(256-LEN(B148)=0,"","文字数がオーバーしています")))</f>
        <v/>
      </c>
      <c r="H148" s="100"/>
      <c r="I148" s="101"/>
      <c r="J148" s="7" t="s">
        <v>83</v>
      </c>
      <c r="K148" s="100"/>
      <c r="L148" s="100"/>
      <c r="M148" s="102"/>
      <c r="N148" s="102"/>
      <c r="O148" s="102"/>
      <c r="P148" s="102"/>
      <c r="Q148" s="102"/>
      <c r="R148" s="102"/>
      <c r="S148" s="74"/>
      <c r="T148" s="102"/>
    </row>
    <row r="149" spans="1:20" ht="14.25" thickTop="1" x14ac:dyDescent="0.15">
      <c r="A149" s="91">
        <v>3</v>
      </c>
      <c r="B149" s="92" t="s">
        <v>165</v>
      </c>
      <c r="C149" s="324" t="str">
        <f>IF((MIN(I152:I156)=0),"標準項目の「あり」「なし」を選択してください","")</f>
        <v>標準項目の「あり」「なし」を選択してください</v>
      </c>
      <c r="D149" s="324"/>
      <c r="E149" s="324"/>
      <c r="F149" s="325"/>
      <c r="H149" s="74"/>
      <c r="I149" s="55"/>
      <c r="J149" s="7" t="s">
        <v>66</v>
      </c>
      <c r="K149" s="7"/>
      <c r="L149" s="74"/>
      <c r="M149" s="74"/>
      <c r="N149" s="74"/>
      <c r="O149" s="74"/>
      <c r="P149" s="74"/>
      <c r="Q149" s="74"/>
      <c r="R149" s="74"/>
      <c r="S149" s="74"/>
      <c r="T149" s="74"/>
    </row>
    <row r="150" spans="1:20" s="96" customFormat="1" ht="37.5" customHeight="1" x14ac:dyDescent="0.15">
      <c r="A150" s="93" t="s">
        <v>57</v>
      </c>
      <c r="B150" s="272" t="s">
        <v>342</v>
      </c>
      <c r="C150" s="273"/>
      <c r="D150" s="326" t="str">
        <f xml:space="preserve"> "評点（" &amp; REPT("○",COUNT(P152:P156)) &amp; REPT("●",COUNT(Q152:Q156)) &amp; "）"</f>
        <v>評点（）</v>
      </c>
      <c r="E150" s="326"/>
      <c r="F150" s="113" t="str">
        <f>IF(COUNT(R152:R156)&gt;0,"・非該当" &amp; COUNT(R152:R156),"")</f>
        <v/>
      </c>
      <c r="G150" s="79"/>
      <c r="H150" s="94"/>
      <c r="I150" s="95" t="str">
        <f>IF(MIN(I152:I156)=0,"",IF(COUNT(P152:Q156)=0,"-",IF(COUNT(P152:Q156)=COUNT(P152:P156),"A",IF(COUNT(P152:P156)=0,"C","B"))))</f>
        <v/>
      </c>
      <c r="J150" s="7" t="s">
        <v>51</v>
      </c>
      <c r="K150" s="95">
        <v>3</v>
      </c>
      <c r="L150" s="94">
        <v>16522</v>
      </c>
      <c r="M150" s="94"/>
      <c r="N150" s="94"/>
      <c r="O150" s="94"/>
      <c r="P150" s="94"/>
      <c r="Q150" s="94"/>
      <c r="R150" s="94"/>
      <c r="S150" s="74"/>
      <c r="T150" s="94"/>
    </row>
    <row r="151" spans="1:20" x14ac:dyDescent="0.15">
      <c r="A151" s="91"/>
      <c r="B151" s="112" t="s">
        <v>52</v>
      </c>
      <c r="C151" s="315" t="s">
        <v>53</v>
      </c>
      <c r="D151" s="316"/>
      <c r="E151" s="316"/>
      <c r="F151" s="317"/>
      <c r="H151" s="74"/>
      <c r="I151" s="55"/>
      <c r="J151" s="7" t="s">
        <v>54</v>
      </c>
      <c r="K151" s="7"/>
      <c r="L151" s="74"/>
      <c r="M151" s="74"/>
      <c r="N151" s="74"/>
      <c r="O151" s="74"/>
      <c r="P151" s="74"/>
      <c r="Q151" s="74"/>
      <c r="R151" s="74"/>
      <c r="S151" s="74"/>
      <c r="T151" s="74"/>
    </row>
    <row r="152" spans="1:20" ht="37.5" customHeight="1" x14ac:dyDescent="0.15">
      <c r="A152" s="91"/>
      <c r="B152" s="97"/>
      <c r="C152" s="293" t="s">
        <v>343</v>
      </c>
      <c r="D152" s="294"/>
      <c r="E152" s="318"/>
      <c r="F152" s="98"/>
      <c r="G152" s="79"/>
      <c r="H152" s="74"/>
      <c r="I152" s="55">
        <v>0</v>
      </c>
      <c r="J152" s="7" t="s">
        <v>55</v>
      </c>
      <c r="K152" s="7">
        <v>1</v>
      </c>
      <c r="L152" s="74">
        <v>57020</v>
      </c>
      <c r="M152" s="74"/>
      <c r="N152" s="74"/>
      <c r="O152" s="74"/>
      <c r="P152" s="74" t="str">
        <f>IF(I152=3,1,"")</f>
        <v/>
      </c>
      <c r="Q152" s="74" t="str">
        <f>IF(I152=2,1,"")</f>
        <v/>
      </c>
      <c r="R152" s="74" t="str">
        <f>IF(I152=1,1,"")</f>
        <v/>
      </c>
      <c r="S152" s="74"/>
      <c r="T152" s="74"/>
    </row>
    <row r="153" spans="1:20" ht="37.5" customHeight="1" x14ac:dyDescent="0.15">
      <c r="A153" s="91"/>
      <c r="B153" s="97"/>
      <c r="C153" s="293" t="s">
        <v>344</v>
      </c>
      <c r="D153" s="294"/>
      <c r="E153" s="318"/>
      <c r="F153" s="98"/>
      <c r="G153" s="79"/>
      <c r="H153" s="74"/>
      <c r="I153" s="55">
        <v>0</v>
      </c>
      <c r="J153" s="7" t="s">
        <v>55</v>
      </c>
      <c r="K153" s="7">
        <v>2</v>
      </c>
      <c r="L153" s="74">
        <v>57021</v>
      </c>
      <c r="M153" s="74"/>
      <c r="N153" s="74"/>
      <c r="O153" s="74"/>
      <c r="P153" s="74" t="str">
        <f>IF(I153=3,1,"")</f>
        <v/>
      </c>
      <c r="Q153" s="74" t="str">
        <f>IF(I153=2,1,"")</f>
        <v/>
      </c>
      <c r="R153" s="74" t="str">
        <f>IF(I153=1,1,"")</f>
        <v/>
      </c>
      <c r="S153" s="74"/>
      <c r="T153" s="74"/>
    </row>
    <row r="154" spans="1:20" ht="37.5" customHeight="1" x14ac:dyDescent="0.15">
      <c r="A154" s="91"/>
      <c r="B154" s="97"/>
      <c r="C154" s="293" t="s">
        <v>345</v>
      </c>
      <c r="D154" s="294"/>
      <c r="E154" s="318"/>
      <c r="F154" s="98"/>
      <c r="G154" s="79"/>
      <c r="H154" s="74"/>
      <c r="I154" s="55">
        <v>0</v>
      </c>
      <c r="J154" s="7" t="s">
        <v>55</v>
      </c>
      <c r="K154" s="7">
        <v>3</v>
      </c>
      <c r="L154" s="74">
        <v>57022</v>
      </c>
      <c r="M154" s="74"/>
      <c r="N154" s="74"/>
      <c r="O154" s="74"/>
      <c r="P154" s="74" t="str">
        <f>IF(I154=3,1,"")</f>
        <v/>
      </c>
      <c r="Q154" s="74" t="str">
        <f>IF(I154=2,1,"")</f>
        <v/>
      </c>
      <c r="R154" s="74" t="str">
        <f>IF(I154=1,1,"")</f>
        <v/>
      </c>
      <c r="S154" s="74"/>
      <c r="T154" s="74"/>
    </row>
    <row r="155" spans="1:20" ht="37.5" customHeight="1" x14ac:dyDescent="0.15">
      <c r="A155" s="91"/>
      <c r="B155" s="97"/>
      <c r="C155" s="293" t="s">
        <v>346</v>
      </c>
      <c r="D155" s="294"/>
      <c r="E155" s="318"/>
      <c r="F155" s="98"/>
      <c r="G155" s="79"/>
      <c r="H155" s="74"/>
      <c r="I155" s="55">
        <v>0</v>
      </c>
      <c r="J155" s="7" t="s">
        <v>55</v>
      </c>
      <c r="K155" s="7">
        <v>4</v>
      </c>
      <c r="L155" s="74">
        <v>57023</v>
      </c>
      <c r="M155" s="74"/>
      <c r="N155" s="74"/>
      <c r="O155" s="74"/>
      <c r="P155" s="74" t="str">
        <f>IF(I155=3,1,"")</f>
        <v/>
      </c>
      <c r="Q155" s="74" t="str">
        <f>IF(I155=2,1,"")</f>
        <v/>
      </c>
      <c r="R155" s="74" t="str">
        <f>IF(I155=1,1,"")</f>
        <v/>
      </c>
      <c r="S155" s="74"/>
      <c r="T155" s="74"/>
    </row>
    <row r="156" spans="1:20" ht="37.5" customHeight="1" thickBot="1" x14ac:dyDescent="0.2">
      <c r="A156" s="91"/>
      <c r="B156" s="97"/>
      <c r="C156" s="293" t="s">
        <v>347</v>
      </c>
      <c r="D156" s="294"/>
      <c r="E156" s="318"/>
      <c r="F156" s="98"/>
      <c r="G156" s="79"/>
      <c r="H156" s="74"/>
      <c r="I156" s="55">
        <v>0</v>
      </c>
      <c r="J156" s="7" t="s">
        <v>55</v>
      </c>
      <c r="K156" s="7">
        <v>5</v>
      </c>
      <c r="L156" s="74">
        <v>57024</v>
      </c>
      <c r="M156" s="74"/>
      <c r="N156" s="74"/>
      <c r="O156" s="74"/>
      <c r="P156" s="74" t="str">
        <f>IF(I156=3,1,"")</f>
        <v/>
      </c>
      <c r="Q156" s="74" t="str">
        <f>IF(I156=2,1,"")</f>
        <v/>
      </c>
      <c r="R156" s="74" t="str">
        <f>IF(I156=1,1,"")</f>
        <v/>
      </c>
      <c r="S156" s="74"/>
      <c r="T156" s="74"/>
    </row>
    <row r="157" spans="1:20" ht="20.25" customHeight="1" x14ac:dyDescent="0.15">
      <c r="A157" s="99"/>
      <c r="B157" s="319" t="s">
        <v>348</v>
      </c>
      <c r="C157" s="320"/>
      <c r="D157" s="321" t="str">
        <f>IF(AND(LEN(SBcaseB1_3)&lt;&gt;0,COUNT(R151:R156)=5),SBcheckBB_3,(IF(LEN(SBcheckBA_3)&lt;&gt;0,SBcheckBA_3, SBcheckBB_3)))</f>
        <v>評価項目3の講評を入力してください</v>
      </c>
      <c r="E157" s="321"/>
      <c r="F157" s="322"/>
      <c r="H157" s="74"/>
      <c r="I157" s="55"/>
      <c r="J157" s="7" t="s">
        <v>56</v>
      </c>
      <c r="K157" s="7"/>
      <c r="L157" s="74"/>
      <c r="M157" s="74"/>
      <c r="N157" s="74"/>
      <c r="O157" s="74"/>
      <c r="P157" s="74"/>
      <c r="Q157" s="74"/>
      <c r="R157" s="74"/>
      <c r="S157" s="74"/>
      <c r="T157" s="74"/>
    </row>
    <row r="158" spans="1:20" s="103" customFormat="1" ht="21" customHeight="1" x14ac:dyDescent="0.15">
      <c r="A158" s="110"/>
      <c r="B158" s="302"/>
      <c r="C158" s="303"/>
      <c r="D158" s="303"/>
      <c r="E158" s="303"/>
      <c r="F158" s="304"/>
      <c r="G158" s="2" t="str">
        <f>IF(LEN(B158)=0,"",IF(40-LEN(B158)&gt;0,"残り" &amp; 40-LEN(B158) &amp; "文字",IF(40-LEN(B158)=0,"","文字数がオーバーしています")))</f>
        <v/>
      </c>
      <c r="H158" s="100"/>
      <c r="I158" s="101"/>
      <c r="J158" s="7" t="s">
        <v>78</v>
      </c>
      <c r="K158" s="100"/>
      <c r="L158" s="100"/>
      <c r="M158" s="102"/>
      <c r="N158" s="102"/>
      <c r="O158" s="102"/>
      <c r="P158" s="102"/>
      <c r="Q158" s="102"/>
      <c r="R158" s="102"/>
      <c r="S158" s="74"/>
      <c r="T158" s="102"/>
    </row>
    <row r="159" spans="1:20" s="103" customFormat="1" ht="65.099999999999994" customHeight="1" x14ac:dyDescent="0.15">
      <c r="A159" s="111"/>
      <c r="B159" s="305"/>
      <c r="C159" s="306"/>
      <c r="D159" s="306"/>
      <c r="E159" s="306"/>
      <c r="F159" s="307"/>
      <c r="G159" s="2" t="str">
        <f>IF(LEN(B159)=0,"",IF(256-LEN(B159)&gt;0,"残り" &amp; 256-LEN(B159) &amp; "文字",IF(256-LEN(B159)=0,"","文字数がオーバーしています")))</f>
        <v/>
      </c>
      <c r="H159" s="100"/>
      <c r="I159" s="101"/>
      <c r="J159" s="7" t="s">
        <v>81</v>
      </c>
      <c r="K159" s="100"/>
      <c r="L159" s="100"/>
      <c r="M159" s="102"/>
      <c r="N159" s="102"/>
      <c r="O159" s="102"/>
      <c r="P159" s="102"/>
      <c r="Q159" s="102"/>
      <c r="R159" s="102"/>
      <c r="S159" s="74"/>
      <c r="T159" s="102"/>
    </row>
    <row r="160" spans="1:20" s="103" customFormat="1" ht="21" customHeight="1" x14ac:dyDescent="0.15">
      <c r="A160" s="111"/>
      <c r="B160" s="308"/>
      <c r="C160" s="309"/>
      <c r="D160" s="309"/>
      <c r="E160" s="309"/>
      <c r="F160" s="310"/>
      <c r="G160" s="2" t="str">
        <f>IF(LEN(B160)=0,"",IF(40-LEN(B160)&gt;0,"残り" &amp; 40-LEN(B160) &amp; "文字",IF(40-LEN(B160)=0,"","文字数がオーバーしています")))</f>
        <v/>
      </c>
      <c r="H160" s="100"/>
      <c r="I160" s="101"/>
      <c r="J160" s="7" t="s">
        <v>79</v>
      </c>
      <c r="K160" s="100"/>
      <c r="L160" s="100"/>
      <c r="M160" s="102"/>
      <c r="N160" s="102"/>
      <c r="O160" s="102"/>
      <c r="P160" s="102"/>
      <c r="Q160" s="102"/>
      <c r="R160" s="102"/>
      <c r="S160" s="74"/>
      <c r="T160" s="102"/>
    </row>
    <row r="161" spans="1:20" s="103" customFormat="1" ht="65.099999999999994" customHeight="1" x14ac:dyDescent="0.15">
      <c r="A161" s="111"/>
      <c r="B161" s="311"/>
      <c r="C161" s="311"/>
      <c r="D161" s="311"/>
      <c r="E161" s="311"/>
      <c r="F161" s="312"/>
      <c r="G161" s="2" t="str">
        <f>IF(LEN(B161)=0,"",IF(256-LEN(B161)&gt;0,"残り" &amp; 256-LEN(B161) &amp; "文字",IF(256-LEN(B161)=0,"","文字数がオーバーしています")))</f>
        <v/>
      </c>
      <c r="H161" s="100"/>
      <c r="I161" s="101"/>
      <c r="J161" s="7" t="s">
        <v>82</v>
      </c>
      <c r="K161" s="100"/>
      <c r="L161" s="100"/>
      <c r="M161" s="102"/>
      <c r="N161" s="102"/>
      <c r="O161" s="102"/>
      <c r="P161" s="102"/>
      <c r="Q161" s="102"/>
      <c r="R161" s="102"/>
      <c r="S161" s="74"/>
      <c r="T161" s="102"/>
    </row>
    <row r="162" spans="1:20" s="103" customFormat="1" ht="21" customHeight="1" x14ac:dyDescent="0.15">
      <c r="A162" s="111"/>
      <c r="B162" s="308"/>
      <c r="C162" s="309"/>
      <c r="D162" s="309"/>
      <c r="E162" s="309"/>
      <c r="F162" s="310"/>
      <c r="G162" s="2" t="str">
        <f>IF(LEN(B162)=0,"",IF(40-LEN(B162)&gt;0,"残り" &amp; 40-LEN(B162) &amp; "文字",IF(40-LEN(B162)=0,"","文字数がオーバーしています")))</f>
        <v/>
      </c>
      <c r="H162" s="100"/>
      <c r="I162" s="101"/>
      <c r="J162" s="7" t="s">
        <v>80</v>
      </c>
      <c r="K162" s="100"/>
      <c r="L162" s="100"/>
      <c r="M162" s="102"/>
      <c r="N162" s="102"/>
      <c r="O162" s="102"/>
      <c r="P162" s="102"/>
      <c r="Q162" s="102"/>
      <c r="R162" s="102"/>
      <c r="S162" s="74"/>
      <c r="T162" s="102"/>
    </row>
    <row r="163" spans="1:20" s="103" customFormat="1" ht="65.099999999999994" customHeight="1" thickBot="1" x14ac:dyDescent="0.2">
      <c r="A163" s="104"/>
      <c r="B163" s="313"/>
      <c r="C163" s="313"/>
      <c r="D163" s="313"/>
      <c r="E163" s="313"/>
      <c r="F163" s="314"/>
      <c r="G163" s="2" t="str">
        <f>IF(LEN(B163)=0,"",IF(256-LEN(B163)&gt;0,"残り" &amp; 256-LEN(B163) &amp; "文字",IF(256-LEN(B163)=0,"","文字数がオーバーしています")))</f>
        <v/>
      </c>
      <c r="H163" s="100"/>
      <c r="I163" s="101"/>
      <c r="J163" s="7" t="s">
        <v>83</v>
      </c>
      <c r="K163" s="100"/>
      <c r="L163" s="100"/>
      <c r="M163" s="102"/>
      <c r="N163" s="102"/>
      <c r="O163" s="102"/>
      <c r="P163" s="102"/>
      <c r="Q163" s="102"/>
      <c r="R163" s="102"/>
      <c r="S163" s="74"/>
      <c r="T163" s="102"/>
    </row>
    <row r="164" spans="1:20" ht="14.25" thickTop="1" x14ac:dyDescent="0.15">
      <c r="A164" s="91">
        <v>4</v>
      </c>
      <c r="B164" s="92" t="s">
        <v>248</v>
      </c>
      <c r="C164" s="324" t="str">
        <f>IF((MIN(I167:I168)=0),"標準項目の「あり」「なし」を選択してください","")</f>
        <v>標準項目の「あり」「なし」を選択してください</v>
      </c>
      <c r="D164" s="324"/>
      <c r="E164" s="324"/>
      <c r="F164" s="325"/>
      <c r="H164" s="74"/>
      <c r="I164" s="55"/>
      <c r="J164" s="7" t="s">
        <v>66</v>
      </c>
      <c r="K164" s="7"/>
      <c r="L164" s="74"/>
      <c r="M164" s="74"/>
      <c r="N164" s="74"/>
      <c r="O164" s="74"/>
      <c r="P164" s="74"/>
      <c r="Q164" s="74"/>
      <c r="R164" s="74"/>
      <c r="S164" s="74"/>
      <c r="T164" s="74"/>
    </row>
    <row r="165" spans="1:20" s="96" customFormat="1" ht="37.5" customHeight="1" x14ac:dyDescent="0.15">
      <c r="A165" s="93" t="s">
        <v>57</v>
      </c>
      <c r="B165" s="272" t="s">
        <v>349</v>
      </c>
      <c r="C165" s="273"/>
      <c r="D165" s="326" t="str">
        <f xml:space="preserve"> "評点（" &amp; REPT("○",COUNT(P167:P168)) &amp; REPT("●",COUNT(Q167:Q168)) &amp; "）"</f>
        <v>評点（）</v>
      </c>
      <c r="E165" s="326"/>
      <c r="F165" s="113" t="str">
        <f>IF(COUNT(R167:R168)&gt;0,"・非該当" &amp; COUNT(R167:R168),"")</f>
        <v/>
      </c>
      <c r="G165" s="79"/>
      <c r="H165" s="94"/>
      <c r="I165" s="95" t="str">
        <f>IF(MIN(I167:I168)=0,"",IF(COUNT(P167:Q168)=0,"-",IF(COUNT(P167:Q168)=COUNT(P167:P168),"A",IF(COUNT(P167:P168)=0,"C","B"))))</f>
        <v/>
      </c>
      <c r="J165" s="7" t="s">
        <v>51</v>
      </c>
      <c r="K165" s="95">
        <v>4</v>
      </c>
      <c r="L165" s="94">
        <v>16523</v>
      </c>
      <c r="M165" s="94"/>
      <c r="N165" s="94"/>
      <c r="O165" s="94"/>
      <c r="P165" s="94"/>
      <c r="Q165" s="94"/>
      <c r="R165" s="94"/>
      <c r="S165" s="74"/>
      <c r="T165" s="94"/>
    </row>
    <row r="166" spans="1:20" x14ac:dyDescent="0.15">
      <c r="A166" s="91"/>
      <c r="B166" s="112" t="s">
        <v>52</v>
      </c>
      <c r="C166" s="315" t="s">
        <v>53</v>
      </c>
      <c r="D166" s="316"/>
      <c r="E166" s="316"/>
      <c r="F166" s="317"/>
      <c r="H166" s="74"/>
      <c r="I166" s="55"/>
      <c r="J166" s="7" t="s">
        <v>54</v>
      </c>
      <c r="K166" s="7"/>
      <c r="L166" s="74"/>
      <c r="M166" s="74"/>
      <c r="N166" s="74"/>
      <c r="O166" s="74"/>
      <c r="P166" s="74"/>
      <c r="Q166" s="74"/>
      <c r="R166" s="74"/>
      <c r="S166" s="74"/>
      <c r="T166" s="74"/>
    </row>
    <row r="167" spans="1:20" ht="37.5" customHeight="1" x14ac:dyDescent="0.15">
      <c r="A167" s="91"/>
      <c r="B167" s="97"/>
      <c r="C167" s="293" t="s">
        <v>350</v>
      </c>
      <c r="D167" s="294"/>
      <c r="E167" s="318"/>
      <c r="F167" s="98"/>
      <c r="G167" s="79"/>
      <c r="H167" s="74"/>
      <c r="I167" s="55">
        <v>0</v>
      </c>
      <c r="J167" s="7" t="s">
        <v>55</v>
      </c>
      <c r="K167" s="7">
        <v>1</v>
      </c>
      <c r="L167" s="74">
        <v>57025</v>
      </c>
      <c r="M167" s="74"/>
      <c r="N167" s="74"/>
      <c r="O167" s="74"/>
      <c r="P167" s="74" t="str">
        <f>IF(I167=3,1,"")</f>
        <v/>
      </c>
      <c r="Q167" s="74" t="str">
        <f>IF(I167=2,1,"")</f>
        <v/>
      </c>
      <c r="R167" s="74" t="str">
        <f>IF(I167=1,1,"")</f>
        <v/>
      </c>
      <c r="S167" s="74"/>
      <c r="T167" s="74"/>
    </row>
    <row r="168" spans="1:20" ht="37.5" customHeight="1" thickBot="1" x14ac:dyDescent="0.2">
      <c r="A168" s="91"/>
      <c r="B168" s="97"/>
      <c r="C168" s="293" t="s">
        <v>351</v>
      </c>
      <c r="D168" s="294"/>
      <c r="E168" s="318"/>
      <c r="F168" s="98"/>
      <c r="G168" s="79"/>
      <c r="H168" s="74"/>
      <c r="I168" s="55">
        <v>0</v>
      </c>
      <c r="J168" s="7" t="s">
        <v>55</v>
      </c>
      <c r="K168" s="7">
        <v>2</v>
      </c>
      <c r="L168" s="74">
        <v>57026</v>
      </c>
      <c r="M168" s="74"/>
      <c r="N168" s="74"/>
      <c r="O168" s="74"/>
      <c r="P168" s="74" t="str">
        <f>IF(I168=3,1,"")</f>
        <v/>
      </c>
      <c r="Q168" s="74" t="str">
        <f>IF(I168=2,1,"")</f>
        <v/>
      </c>
      <c r="R168" s="74" t="str">
        <f>IF(I168=1,1,"")</f>
        <v/>
      </c>
      <c r="S168" s="74"/>
      <c r="T168" s="74"/>
    </row>
    <row r="169" spans="1:20" ht="20.25" customHeight="1" x14ac:dyDescent="0.15">
      <c r="A169" s="99"/>
      <c r="B169" s="319" t="s">
        <v>352</v>
      </c>
      <c r="C169" s="320"/>
      <c r="D169" s="321" t="str">
        <f>IF(AND(LEN(SBcaseB1_4)&lt;&gt;0,COUNT(R166:R168)=2),SBcheckBB_4,(IF(LEN(SBcheckBA_4)&lt;&gt;0,SBcheckBA_4, SBcheckBB_4)))</f>
        <v>評価項目4の講評を入力してください</v>
      </c>
      <c r="E169" s="321"/>
      <c r="F169" s="322"/>
      <c r="H169" s="74"/>
      <c r="I169" s="55"/>
      <c r="J169" s="7" t="s">
        <v>56</v>
      </c>
      <c r="K169" s="7"/>
      <c r="L169" s="74"/>
      <c r="M169" s="74"/>
      <c r="N169" s="74"/>
      <c r="O169" s="74"/>
      <c r="P169" s="74"/>
      <c r="Q169" s="74"/>
      <c r="R169" s="74"/>
      <c r="S169" s="74"/>
      <c r="T169" s="74"/>
    </row>
    <row r="170" spans="1:20" s="103" customFormat="1" ht="21" customHeight="1" x14ac:dyDescent="0.15">
      <c r="A170" s="110"/>
      <c r="B170" s="302"/>
      <c r="C170" s="303"/>
      <c r="D170" s="303"/>
      <c r="E170" s="303"/>
      <c r="F170" s="304"/>
      <c r="G170" s="2" t="str">
        <f>IF(LEN(B170)=0,"",IF(40-LEN(B170)&gt;0,"残り" &amp; 40-LEN(B170) &amp; "文字",IF(40-LEN(B170)=0,"","文字数がオーバーしています")))</f>
        <v/>
      </c>
      <c r="H170" s="100"/>
      <c r="I170" s="101"/>
      <c r="J170" s="7" t="s">
        <v>78</v>
      </c>
      <c r="K170" s="100"/>
      <c r="L170" s="100"/>
      <c r="M170" s="102"/>
      <c r="N170" s="102"/>
      <c r="O170" s="102"/>
      <c r="P170" s="102"/>
      <c r="Q170" s="102"/>
      <c r="R170" s="102"/>
      <c r="S170" s="74"/>
      <c r="T170" s="102"/>
    </row>
    <row r="171" spans="1:20" s="103" customFormat="1" ht="65.099999999999994" customHeight="1" x14ac:dyDescent="0.15">
      <c r="A171" s="111"/>
      <c r="B171" s="305"/>
      <c r="C171" s="306"/>
      <c r="D171" s="306"/>
      <c r="E171" s="306"/>
      <c r="F171" s="307"/>
      <c r="G171" s="2" t="str">
        <f>IF(LEN(B171)=0,"",IF(256-LEN(B171)&gt;0,"残り" &amp; 256-LEN(B171) &amp; "文字",IF(256-LEN(B171)=0,"","文字数がオーバーしています")))</f>
        <v/>
      </c>
      <c r="H171" s="100"/>
      <c r="I171" s="101"/>
      <c r="J171" s="7" t="s">
        <v>81</v>
      </c>
      <c r="K171" s="100"/>
      <c r="L171" s="100"/>
      <c r="M171" s="102"/>
      <c r="N171" s="102"/>
      <c r="O171" s="102"/>
      <c r="P171" s="102"/>
      <c r="Q171" s="102"/>
      <c r="R171" s="102"/>
      <c r="S171" s="74"/>
      <c r="T171" s="102"/>
    </row>
    <row r="172" spans="1:20" s="103" customFormat="1" ht="21" customHeight="1" x14ac:dyDescent="0.15">
      <c r="A172" s="111"/>
      <c r="B172" s="308"/>
      <c r="C172" s="309"/>
      <c r="D172" s="309"/>
      <c r="E172" s="309"/>
      <c r="F172" s="310"/>
      <c r="G172" s="2" t="str">
        <f>IF(LEN(B172)=0,"",IF(40-LEN(B172)&gt;0,"残り" &amp; 40-LEN(B172) &amp; "文字",IF(40-LEN(B172)=0,"","文字数がオーバーしています")))</f>
        <v/>
      </c>
      <c r="H172" s="100"/>
      <c r="I172" s="101"/>
      <c r="J172" s="7" t="s">
        <v>79</v>
      </c>
      <c r="K172" s="100"/>
      <c r="L172" s="100"/>
      <c r="M172" s="102"/>
      <c r="N172" s="102"/>
      <c r="O172" s="102"/>
      <c r="P172" s="102"/>
      <c r="Q172" s="102"/>
      <c r="R172" s="102"/>
      <c r="S172" s="74"/>
      <c r="T172" s="102"/>
    </row>
    <row r="173" spans="1:20" s="103" customFormat="1" ht="65.099999999999994" customHeight="1" x14ac:dyDescent="0.15">
      <c r="A173" s="111"/>
      <c r="B173" s="311"/>
      <c r="C173" s="311"/>
      <c r="D173" s="311"/>
      <c r="E173" s="311"/>
      <c r="F173" s="312"/>
      <c r="G173" s="2" t="str">
        <f>IF(LEN(B173)=0,"",IF(256-LEN(B173)&gt;0,"残り" &amp; 256-LEN(B173) &amp; "文字",IF(256-LEN(B173)=0,"","文字数がオーバーしています")))</f>
        <v/>
      </c>
      <c r="H173" s="100"/>
      <c r="I173" s="101"/>
      <c r="J173" s="7" t="s">
        <v>82</v>
      </c>
      <c r="K173" s="100"/>
      <c r="L173" s="100"/>
      <c r="M173" s="102"/>
      <c r="N173" s="102"/>
      <c r="O173" s="102"/>
      <c r="P173" s="102"/>
      <c r="Q173" s="102"/>
      <c r="R173" s="102"/>
      <c r="S173" s="74"/>
      <c r="T173" s="102"/>
    </row>
    <row r="174" spans="1:20" s="103" customFormat="1" ht="21" customHeight="1" x14ac:dyDescent="0.15">
      <c r="A174" s="111"/>
      <c r="B174" s="308"/>
      <c r="C174" s="309"/>
      <c r="D174" s="309"/>
      <c r="E174" s="309"/>
      <c r="F174" s="310"/>
      <c r="G174" s="2" t="str">
        <f>IF(LEN(B174)=0,"",IF(40-LEN(B174)&gt;0,"残り" &amp; 40-LEN(B174) &amp; "文字",IF(40-LEN(B174)=0,"","文字数がオーバーしています")))</f>
        <v/>
      </c>
      <c r="H174" s="100"/>
      <c r="I174" s="101"/>
      <c r="J174" s="7" t="s">
        <v>80</v>
      </c>
      <c r="K174" s="100"/>
      <c r="L174" s="100"/>
      <c r="M174" s="102"/>
      <c r="N174" s="102"/>
      <c r="O174" s="102"/>
      <c r="P174" s="102"/>
      <c r="Q174" s="102"/>
      <c r="R174" s="102"/>
      <c r="S174" s="74"/>
      <c r="T174" s="102"/>
    </row>
    <row r="175" spans="1:20" s="103" customFormat="1" ht="65.099999999999994" customHeight="1" thickBot="1" x14ac:dyDescent="0.2">
      <c r="A175" s="104"/>
      <c r="B175" s="313"/>
      <c r="C175" s="313"/>
      <c r="D175" s="313"/>
      <c r="E175" s="313"/>
      <c r="F175" s="314"/>
      <c r="G175" s="2" t="str">
        <f>IF(LEN(B175)=0,"",IF(256-LEN(B175)&gt;0,"残り" &amp; 256-LEN(B175) &amp; "文字",IF(256-LEN(B175)=0,"","文字数がオーバーしています")))</f>
        <v/>
      </c>
      <c r="H175" s="100"/>
      <c r="I175" s="101"/>
      <c r="J175" s="7" t="s">
        <v>83</v>
      </c>
      <c r="K175" s="100"/>
      <c r="L175" s="100"/>
      <c r="M175" s="102"/>
      <c r="N175" s="102"/>
      <c r="O175" s="102"/>
      <c r="P175" s="102"/>
      <c r="Q175" s="102"/>
      <c r="R175" s="102"/>
      <c r="S175" s="74"/>
      <c r="T175" s="102"/>
    </row>
    <row r="176" spans="1:20" ht="14.25" thickTop="1"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0T5CfJJDnvwKExw+FvQ//f3esCzCrD53l02msEaflZVCyOquors4bvgn6TWSCNoVubBI5z1mCdmc59EBkCnuGg==" saltValue="RzJUxd16I4Z7jRtCh7ZUnw==" spinCount="100000" sheet="1" objects="1" scenarios="1" formatCells="0"/>
  <mergeCells count="204">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A94:A95"/>
    <mergeCell ref="B94:F94"/>
    <mergeCell ref="B95:C95"/>
    <mergeCell ref="D95:E95"/>
    <mergeCell ref="C86:E86"/>
    <mergeCell ref="B87:C87"/>
    <mergeCell ref="D87:F87"/>
    <mergeCell ref="B88:F88"/>
    <mergeCell ref="B89:F89"/>
    <mergeCell ref="B90:F90"/>
    <mergeCell ref="C96:F96"/>
    <mergeCell ref="B97:C97"/>
    <mergeCell ref="D97:E97"/>
    <mergeCell ref="C98:F98"/>
    <mergeCell ref="C99:E99"/>
    <mergeCell ref="C100:E100"/>
    <mergeCell ref="B91:F91"/>
    <mergeCell ref="B92:F92"/>
    <mergeCell ref="B93:F93"/>
    <mergeCell ref="C106:E106"/>
    <mergeCell ref="B107:C107"/>
    <mergeCell ref="D107:F107"/>
    <mergeCell ref="B108:F108"/>
    <mergeCell ref="B109:F109"/>
    <mergeCell ref="B110:F110"/>
    <mergeCell ref="C101:E101"/>
    <mergeCell ref="C102:F102"/>
    <mergeCell ref="B103:C103"/>
    <mergeCell ref="D103:E103"/>
    <mergeCell ref="C104:F104"/>
    <mergeCell ref="C105:E105"/>
    <mergeCell ref="C119:F119"/>
    <mergeCell ref="B120:C120"/>
    <mergeCell ref="D120:E120"/>
    <mergeCell ref="C121:F121"/>
    <mergeCell ref="C122:E122"/>
    <mergeCell ref="C123:E123"/>
    <mergeCell ref="B111:F111"/>
    <mergeCell ref="B112:F112"/>
    <mergeCell ref="B113:F113"/>
    <mergeCell ref="B117:F117"/>
    <mergeCell ref="B118:C118"/>
    <mergeCell ref="D118:E118"/>
    <mergeCell ref="B129:F129"/>
    <mergeCell ref="B130:F130"/>
    <mergeCell ref="B131:F131"/>
    <mergeCell ref="B132:F132"/>
    <mergeCell ref="C133:F133"/>
    <mergeCell ref="B134:C134"/>
    <mergeCell ref="D134:E134"/>
    <mergeCell ref="C124:E124"/>
    <mergeCell ref="C125:E125"/>
    <mergeCell ref="B126:C126"/>
    <mergeCell ref="D126:F126"/>
    <mergeCell ref="B127:F127"/>
    <mergeCell ref="B128:F128"/>
    <mergeCell ref="C141:E141"/>
    <mergeCell ref="B142:C142"/>
    <mergeCell ref="D142:F142"/>
    <mergeCell ref="B143:F143"/>
    <mergeCell ref="B144:F144"/>
    <mergeCell ref="B145:F145"/>
    <mergeCell ref="C135:F135"/>
    <mergeCell ref="C136:E136"/>
    <mergeCell ref="C137:E137"/>
    <mergeCell ref="C138:E138"/>
    <mergeCell ref="C139:E139"/>
    <mergeCell ref="C140:E140"/>
    <mergeCell ref="C151:F151"/>
    <mergeCell ref="C152:E152"/>
    <mergeCell ref="C153:E153"/>
    <mergeCell ref="C154:E154"/>
    <mergeCell ref="C155:E155"/>
    <mergeCell ref="C156:E156"/>
    <mergeCell ref="B146:F146"/>
    <mergeCell ref="B147:F147"/>
    <mergeCell ref="B148:F148"/>
    <mergeCell ref="C149:F149"/>
    <mergeCell ref="B150:C150"/>
    <mergeCell ref="D150:E150"/>
    <mergeCell ref="B162:F162"/>
    <mergeCell ref="B163:F163"/>
    <mergeCell ref="C164:F164"/>
    <mergeCell ref="B165:C165"/>
    <mergeCell ref="D165:E165"/>
    <mergeCell ref="C166:F166"/>
    <mergeCell ref="B157:C157"/>
    <mergeCell ref="D157:F157"/>
    <mergeCell ref="B158:F158"/>
    <mergeCell ref="B159:F159"/>
    <mergeCell ref="B160:F160"/>
    <mergeCell ref="B161:F161"/>
    <mergeCell ref="B172:F172"/>
    <mergeCell ref="B173:F173"/>
    <mergeCell ref="B174:F174"/>
    <mergeCell ref="B175:F175"/>
    <mergeCell ref="C167:E167"/>
    <mergeCell ref="C168:E168"/>
    <mergeCell ref="B169:C169"/>
    <mergeCell ref="D169:F169"/>
    <mergeCell ref="B170:F170"/>
    <mergeCell ref="B171:F171"/>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8:B59 C59 B63:B64 C64 B73:F73 B69:F69 B71:F71 B77:B78 C78 B83:B84 C84 B93:F93 B89:F89 B91:F91 B97:B98 C98 B103:B104 C104 B113:F113 B109:F109 B111:F111 B120:B121 C121 B132:F132 B128:F128 B130:F130 B134:B135 C135 B148:F148 B144:F144 B146:F146 B150:B151 C151 B163:F163 B159:F159 B161:F161 B165:B166 C166 B175:F175 B171:F171 B173:F173" xr:uid="{BB8C2169-064A-4E79-92C5-A9B7BA8BE7BE}">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7:F127 B129:F129 B131:F131 B143:F143 B145:F145 B147:F147 B158:F158 B160:F160 B162:F162 B170:F170 B172:F172 B174:F174" xr:uid="{8A8FB141-29D9-4A57-B237-3B4FB997C573}">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8" manualBreakCount="8">
    <brk id="20" max="5" man="1"/>
    <brk id="42" max="5" man="1"/>
    <brk id="73" max="5" man="1"/>
    <brk id="93" max="5" man="1"/>
    <brk id="115" max="5" man="1"/>
    <brk id="132" max="5" man="1"/>
    <brk id="148" max="5" man="1"/>
    <brk id="17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59</xdr:row>
                    <xdr:rowOff>200025</xdr:rowOff>
                  </from>
                  <to>
                    <xdr:col>1</xdr:col>
                    <xdr:colOff>904875</xdr:colOff>
                    <xdr:row>59</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64</xdr:row>
                    <xdr:rowOff>200025</xdr:rowOff>
                  </from>
                  <to>
                    <xdr:col>1</xdr:col>
                    <xdr:colOff>904875</xdr:colOff>
                    <xdr:row>64</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98</xdr:row>
                    <xdr:rowOff>200025</xdr:rowOff>
                  </from>
                  <to>
                    <xdr:col>1</xdr:col>
                    <xdr:colOff>904875</xdr:colOff>
                    <xdr:row>98</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104</xdr:row>
                    <xdr:rowOff>200025</xdr:rowOff>
                  </from>
                  <to>
                    <xdr:col>1</xdr:col>
                    <xdr:colOff>904875</xdr:colOff>
                    <xdr:row>104</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121</xdr:row>
                    <xdr:rowOff>200025</xdr:rowOff>
                  </from>
                  <to>
                    <xdr:col>1</xdr:col>
                    <xdr:colOff>904875</xdr:colOff>
                    <xdr:row>121</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135</xdr:row>
                    <xdr:rowOff>200025</xdr:rowOff>
                  </from>
                  <to>
                    <xdr:col>1</xdr:col>
                    <xdr:colOff>904875</xdr:colOff>
                    <xdr:row>135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154</xdr:row>
                    <xdr:rowOff>200025</xdr:rowOff>
                  </from>
                  <to>
                    <xdr:col>1</xdr:col>
                    <xdr:colOff>904875</xdr:colOff>
                    <xdr:row>154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155</xdr:row>
                    <xdr:rowOff>0</xdr:rowOff>
                  </from>
                  <to>
                    <xdr:col>5</xdr:col>
                    <xdr:colOff>800100</xdr:colOff>
                    <xdr:row>156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155</xdr:row>
                    <xdr:rowOff>200025</xdr:rowOff>
                  </from>
                  <to>
                    <xdr:col>5</xdr:col>
                    <xdr:colOff>609600</xdr:colOff>
                    <xdr:row>155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155</xdr:row>
                    <xdr:rowOff>200025</xdr:rowOff>
                  </from>
                  <to>
                    <xdr:col>1</xdr:col>
                    <xdr:colOff>904875</xdr:colOff>
                    <xdr:row>155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155</xdr:row>
                    <xdr:rowOff>200025</xdr:rowOff>
                  </from>
                  <to>
                    <xdr:col>1</xdr:col>
                    <xdr:colOff>466725</xdr:colOff>
                    <xdr:row>155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58"/>
  <sheetViews>
    <sheetView zoomScaleNormal="100" zoomScaleSheetLayoutView="100" workbookViewId="0"/>
  </sheetViews>
  <sheetFormatPr defaultColWidth="3.125" defaultRowHeight="13.5" x14ac:dyDescent="0.15"/>
  <cols>
    <col min="1" max="34" width="3.125" style="117" customWidth="1"/>
    <col min="35" max="35" width="80.625" style="117" customWidth="1"/>
    <col min="36" max="36" width="3.125" style="122" customWidth="1"/>
    <col min="37" max="37" width="11.5" style="122" customWidth="1"/>
    <col min="38" max="38" width="3.125" style="122" customWidth="1"/>
    <col min="39" max="45" width="3.125" style="127" customWidth="1"/>
    <col min="46" max="52" width="3.125" style="123" customWidth="1"/>
    <col min="53" max="61" width="3.125" style="132"/>
    <col min="62" max="16384" width="3.125" style="117"/>
  </cols>
  <sheetData>
    <row r="1" spans="1:42" x14ac:dyDescent="0.15">
      <c r="A1" s="156" t="str">
        <f>"〔事業者が特に力を入れている取り組み：" &amp;  評価結果報告書!B23 &amp; "〕"</f>
        <v>〔事業者が特に力を入れている取り組み：訪問介護〕</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16"/>
      <c r="AE1" s="116"/>
      <c r="AF1" s="116"/>
      <c r="AG1" s="140" t="s">
        <v>140</v>
      </c>
    </row>
    <row r="2" spans="1:42"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8" t="str">
        <f>"《事業所名： " &amp; 評価結果報告書!B24 &amp; "》"</f>
        <v>《事業所名： 》</v>
      </c>
    </row>
    <row r="3" spans="1:42" ht="19.5" customHeight="1" thickBot="1" x14ac:dyDescent="0.2">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1:42" ht="20.25" customHeight="1" thickBot="1" x14ac:dyDescent="0.2">
      <c r="A4" s="116"/>
      <c r="B4" s="345" t="s">
        <v>97</v>
      </c>
      <c r="C4" s="346"/>
      <c r="D4" s="346"/>
      <c r="E4" s="346"/>
      <c r="F4" s="346"/>
      <c r="G4" s="346"/>
      <c r="H4" s="346"/>
      <c r="I4" s="346"/>
      <c r="J4" s="346"/>
      <c r="K4" s="346"/>
      <c r="L4" s="346"/>
      <c r="M4" s="346"/>
      <c r="N4" s="346"/>
      <c r="O4" s="346"/>
      <c r="P4" s="347" t="str">
        <f>IF(AND($F$5="",AND($F$6="",$F$7="")),"",IF(AND($F$5="",OR($F$6&lt;&gt;"",$F$7&lt;&gt;"")),"評価項目を選択してください",IF(AND($F$6="",$F$7=""),"タイトル①、本文①を入力してください",IF(AND($F$6&lt;&gt;"",$F$7=""),"内容①を入力してください",IF(AND($F$7&lt;&gt;"",$F$6=""),"タイトル①を入力してください","")))))</f>
        <v/>
      </c>
      <c r="Q4" s="347"/>
      <c r="R4" s="347"/>
      <c r="S4" s="347"/>
      <c r="T4" s="347"/>
      <c r="U4" s="347"/>
      <c r="V4" s="347"/>
      <c r="W4" s="347"/>
      <c r="X4" s="347"/>
      <c r="Y4" s="347"/>
      <c r="Z4" s="347"/>
      <c r="AA4" s="347"/>
      <c r="AB4" s="347"/>
      <c r="AC4" s="347"/>
      <c r="AD4" s="347"/>
      <c r="AE4" s="347"/>
      <c r="AF4" s="347"/>
      <c r="AG4" s="348"/>
      <c r="AK4" s="122" t="s">
        <v>85</v>
      </c>
      <c r="AL4" s="122">
        <v>1</v>
      </c>
    </row>
    <row r="5" spans="1:42" ht="60" customHeight="1" thickTop="1" x14ac:dyDescent="0.15">
      <c r="A5" s="116"/>
      <c r="B5" s="119" t="s">
        <v>86</v>
      </c>
      <c r="C5" s="120"/>
      <c r="D5" s="120"/>
      <c r="E5" s="121"/>
      <c r="F5" s="339" t="str">
        <f>IF($AJ$5&lt;=1,"",VLOOKUP($AJ5,$AN$25:$AV$58,5,FALSE))</f>
        <v/>
      </c>
      <c r="G5" s="340"/>
      <c r="H5" s="340"/>
      <c r="I5" s="340"/>
      <c r="J5" s="340"/>
      <c r="K5" s="341"/>
      <c r="L5" s="342" t="str">
        <f>IF($AJ$5&lt;=1,"",VLOOKUP($AJ5,$AN$25:$AV$58,6,FALSE))</f>
        <v/>
      </c>
      <c r="M5" s="343"/>
      <c r="N5" s="343"/>
      <c r="O5" s="343"/>
      <c r="P5" s="343"/>
      <c r="Q5" s="343"/>
      <c r="R5" s="343"/>
      <c r="S5" s="343"/>
      <c r="T5" s="343"/>
      <c r="U5" s="343"/>
      <c r="V5" s="343"/>
      <c r="W5" s="343"/>
      <c r="X5" s="343"/>
      <c r="Y5" s="343"/>
      <c r="Z5" s="343"/>
      <c r="AA5" s="343"/>
      <c r="AB5" s="343"/>
      <c r="AC5" s="343"/>
      <c r="AD5" s="343"/>
      <c r="AE5" s="343"/>
      <c r="AF5" s="343"/>
      <c r="AG5" s="344"/>
      <c r="AJ5" s="124">
        <v>0</v>
      </c>
      <c r="AK5" s="122" t="s">
        <v>93</v>
      </c>
      <c r="AL5" s="122">
        <v>1</v>
      </c>
      <c r="AN5" s="127" t="str">
        <f>IF($AJ$5&lt;=1,"",VLOOKUP($AJ5,$AN$25:$AV$58,7,FALSE))</f>
        <v/>
      </c>
      <c r="AO5" s="127" t="str">
        <f>IF($AJ$5&lt;=1,"",VLOOKUP($AJ5,$AN$25:$AV$58,8,FALSE))</f>
        <v/>
      </c>
      <c r="AP5" s="127" t="str">
        <f>IF($AJ$5&lt;=1,"",VLOOKUP($AJ5,$AN$25:$AV$58,9,FALSE))</f>
        <v/>
      </c>
    </row>
    <row r="6" spans="1:42" ht="25.5" customHeight="1" x14ac:dyDescent="0.15">
      <c r="A6" s="116"/>
      <c r="B6" s="349" t="s">
        <v>87</v>
      </c>
      <c r="C6" s="350"/>
      <c r="D6" s="351"/>
      <c r="E6" s="352"/>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4"/>
      <c r="AH6" s="2" t="str">
        <f>IF(LEN(F6)=0,"",IF(40-LEN(F6)&gt;0,"残り" &amp; 40-LEN(F6) &amp; "文字",IF(40-LEN(F6)=0,"","文字数がオーバーしています")))</f>
        <v/>
      </c>
      <c r="AK6" s="122" t="s">
        <v>94</v>
      </c>
      <c r="AL6" s="122">
        <v>1</v>
      </c>
    </row>
    <row r="7" spans="1:42" ht="139.5" customHeight="1" thickBot="1" x14ac:dyDescent="0.2">
      <c r="A7" s="116"/>
      <c r="B7" s="333" t="s">
        <v>88</v>
      </c>
      <c r="C7" s="334"/>
      <c r="D7" s="334"/>
      <c r="E7" s="335"/>
      <c r="F7" s="336"/>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8"/>
      <c r="AH7" s="2" t="str">
        <f>IF(LEN(F7)=0,"",IF(256-LEN(F7)&gt;0,"残り" &amp; 256-LEN(F7) &amp; "文字",IF(256-LEN(F7)=0,"","文字数がオーバーしています")))</f>
        <v/>
      </c>
      <c r="AJ7" s="126" t="str">
        <f>IF(AND($AJ$5&lt;=1,$F$6&lt;&gt;"",$F$7&lt;&gt;""),"NG",IF(AND($F$5&lt;&gt;"",OR($F$6&lt;&gt;"",$F$7&lt;&gt;"")),"OK","NG"))</f>
        <v>NG</v>
      </c>
      <c r="AK7" s="122" t="s">
        <v>95</v>
      </c>
      <c r="AL7" s="122">
        <v>1</v>
      </c>
    </row>
    <row r="8" spans="1:42" ht="19.5" customHeight="1" thickBot="1" x14ac:dyDescent="0.2">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K8" s="122" t="s">
        <v>96</v>
      </c>
      <c r="AL8" s="122">
        <v>1</v>
      </c>
    </row>
    <row r="9" spans="1:42" ht="20.25" customHeight="1" thickBot="1" x14ac:dyDescent="0.2">
      <c r="A9" s="116"/>
      <c r="B9" s="345" t="s">
        <v>98</v>
      </c>
      <c r="C9" s="346"/>
      <c r="D9" s="346"/>
      <c r="E9" s="346"/>
      <c r="F9" s="346"/>
      <c r="G9" s="346"/>
      <c r="H9" s="346"/>
      <c r="I9" s="346"/>
      <c r="J9" s="346"/>
      <c r="K9" s="346"/>
      <c r="L9" s="346"/>
      <c r="M9" s="346"/>
      <c r="N9" s="346"/>
      <c r="O9" s="346"/>
      <c r="P9" s="347"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7"/>
      <c r="R9" s="347"/>
      <c r="S9" s="347"/>
      <c r="T9" s="347"/>
      <c r="U9" s="347"/>
      <c r="V9" s="347"/>
      <c r="W9" s="347"/>
      <c r="X9" s="347"/>
      <c r="Y9" s="347"/>
      <c r="Z9" s="347"/>
      <c r="AA9" s="347"/>
      <c r="AB9" s="347"/>
      <c r="AC9" s="347"/>
      <c r="AD9" s="347"/>
      <c r="AE9" s="347"/>
      <c r="AF9" s="347"/>
      <c r="AG9" s="348"/>
      <c r="AK9" s="122" t="s">
        <v>85</v>
      </c>
      <c r="AL9" s="122">
        <v>2</v>
      </c>
    </row>
    <row r="10" spans="1:42" ht="60" customHeight="1" thickTop="1" x14ac:dyDescent="0.15">
      <c r="A10" s="116"/>
      <c r="B10" s="119" t="s">
        <v>86</v>
      </c>
      <c r="C10" s="120"/>
      <c r="D10" s="120"/>
      <c r="E10" s="121"/>
      <c r="F10" s="339" t="str">
        <f>IF($AJ$10&lt;=1,"",VLOOKUP($AJ10,$AN$25:$AV$58,5,FALSE))</f>
        <v/>
      </c>
      <c r="G10" s="340"/>
      <c r="H10" s="340"/>
      <c r="I10" s="340"/>
      <c r="J10" s="340"/>
      <c r="K10" s="341"/>
      <c r="L10" s="342" t="str">
        <f>IF($AJ$10&lt;=1,"",VLOOKUP($AJ10,$AN$25:$AV$58,6,FALSE))</f>
        <v/>
      </c>
      <c r="M10" s="343"/>
      <c r="N10" s="343"/>
      <c r="O10" s="343"/>
      <c r="P10" s="343"/>
      <c r="Q10" s="343"/>
      <c r="R10" s="343"/>
      <c r="S10" s="343"/>
      <c r="T10" s="343"/>
      <c r="U10" s="343"/>
      <c r="V10" s="343"/>
      <c r="W10" s="343"/>
      <c r="X10" s="343"/>
      <c r="Y10" s="343"/>
      <c r="Z10" s="343"/>
      <c r="AA10" s="343"/>
      <c r="AB10" s="343"/>
      <c r="AC10" s="343"/>
      <c r="AD10" s="343"/>
      <c r="AE10" s="343"/>
      <c r="AF10" s="343"/>
      <c r="AG10" s="344"/>
      <c r="AJ10" s="124">
        <v>0</v>
      </c>
      <c r="AK10" s="122" t="s">
        <v>93</v>
      </c>
      <c r="AL10" s="122">
        <v>2</v>
      </c>
      <c r="AN10" s="127" t="str">
        <f>IF($AJ$10&lt;=1,"",VLOOKUP($AJ10,$AN$25:$AV$58,7,FALSE))</f>
        <v/>
      </c>
      <c r="AO10" s="127" t="str">
        <f>IF($AJ$10&lt;=1,"",VLOOKUP($AJ10,$AN$25:$AV$58,8,FALSE))</f>
        <v/>
      </c>
      <c r="AP10" s="127" t="str">
        <f>IF($AJ$10&lt;=1,"",VLOOKUP($AJ10,$AN$25:$AV$58,9,FALSE))</f>
        <v/>
      </c>
    </row>
    <row r="11" spans="1:42" ht="25.5" customHeight="1" x14ac:dyDescent="0.15">
      <c r="A11" s="116"/>
      <c r="B11" s="349" t="s">
        <v>89</v>
      </c>
      <c r="C11" s="350"/>
      <c r="D11" s="351"/>
      <c r="E11" s="352"/>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4"/>
      <c r="AH11" s="2" t="str">
        <f>IF(LEN(F11)=0,"",IF(40-LEN(F11)&gt;0,"残り" &amp; 40-LEN(F11) &amp; "文字",IF(40-LEN(F11)=0,"","文字数がオーバーしています")))</f>
        <v/>
      </c>
      <c r="AK11" s="122" t="s">
        <v>94</v>
      </c>
      <c r="AL11" s="122">
        <v>2</v>
      </c>
    </row>
    <row r="12" spans="1:42" ht="139.5" customHeight="1" thickBot="1" x14ac:dyDescent="0.2">
      <c r="A12" s="116"/>
      <c r="B12" s="333" t="s">
        <v>90</v>
      </c>
      <c r="C12" s="334"/>
      <c r="D12" s="334"/>
      <c r="E12" s="335"/>
      <c r="F12" s="336"/>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8"/>
      <c r="AH12" s="2" t="str">
        <f>IF(LEN(F12)=0,"",IF(256-LEN(F12)&gt;0,"残り" &amp; 256-LEN(F12) &amp; "文字",IF(256-LEN(F12)=0,"","文字数がオーバーしています")))</f>
        <v/>
      </c>
      <c r="AJ12" s="126" t="str">
        <f>IF(AND($AJ$10&lt;=1,$F$11&lt;&gt;"",$F$12&lt;&gt;""),"NG",IF(AND($F$10&lt;&gt;"",OR($F$11&lt;&gt;"",$F$12&lt;&gt;"")),"OK","NG"))</f>
        <v>NG</v>
      </c>
      <c r="AK12" s="122" t="s">
        <v>95</v>
      </c>
      <c r="AL12" s="122">
        <v>2</v>
      </c>
    </row>
    <row r="13" spans="1:42" ht="19.5" customHeight="1" thickBot="1" x14ac:dyDescent="0.2">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K13" s="122" t="s">
        <v>96</v>
      </c>
      <c r="AL13" s="122">
        <v>2</v>
      </c>
    </row>
    <row r="14" spans="1:42" ht="20.25" customHeight="1" thickBot="1" x14ac:dyDescent="0.2">
      <c r="A14" s="116"/>
      <c r="B14" s="345" t="s">
        <v>99</v>
      </c>
      <c r="C14" s="346"/>
      <c r="D14" s="346"/>
      <c r="E14" s="346"/>
      <c r="F14" s="346"/>
      <c r="G14" s="346"/>
      <c r="H14" s="346"/>
      <c r="I14" s="346"/>
      <c r="J14" s="346"/>
      <c r="K14" s="346"/>
      <c r="L14" s="346"/>
      <c r="M14" s="346"/>
      <c r="N14" s="346"/>
      <c r="O14" s="346"/>
      <c r="P14" s="347"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7"/>
      <c r="R14" s="347"/>
      <c r="S14" s="347"/>
      <c r="T14" s="347"/>
      <c r="U14" s="347"/>
      <c r="V14" s="347"/>
      <c r="W14" s="347"/>
      <c r="X14" s="347"/>
      <c r="Y14" s="347"/>
      <c r="Z14" s="347"/>
      <c r="AA14" s="347"/>
      <c r="AB14" s="347"/>
      <c r="AC14" s="347"/>
      <c r="AD14" s="347"/>
      <c r="AE14" s="347"/>
      <c r="AF14" s="347"/>
      <c r="AG14" s="348"/>
      <c r="AK14" s="122" t="s">
        <v>85</v>
      </c>
      <c r="AL14" s="122">
        <v>3</v>
      </c>
    </row>
    <row r="15" spans="1:42" ht="60" customHeight="1" thickTop="1" x14ac:dyDescent="0.15">
      <c r="A15" s="116"/>
      <c r="B15" s="119" t="s">
        <v>86</v>
      </c>
      <c r="C15" s="120"/>
      <c r="D15" s="120"/>
      <c r="E15" s="121"/>
      <c r="F15" s="339" t="str">
        <f>IF($AJ$15&lt;=1,"",VLOOKUP($AJ15,$AN$25:$AV$58,5,FALSE))</f>
        <v/>
      </c>
      <c r="G15" s="340"/>
      <c r="H15" s="340"/>
      <c r="I15" s="340"/>
      <c r="J15" s="340"/>
      <c r="K15" s="341"/>
      <c r="L15" s="342" t="str">
        <f>IF($AJ$15&lt;=1,"",VLOOKUP($AJ15,$AN$25:$AV$58,6,FALSE))</f>
        <v/>
      </c>
      <c r="M15" s="343"/>
      <c r="N15" s="343"/>
      <c r="O15" s="343"/>
      <c r="P15" s="343"/>
      <c r="Q15" s="343"/>
      <c r="R15" s="343"/>
      <c r="S15" s="343"/>
      <c r="T15" s="343"/>
      <c r="U15" s="343"/>
      <c r="V15" s="343"/>
      <c r="W15" s="343"/>
      <c r="X15" s="343"/>
      <c r="Y15" s="343"/>
      <c r="Z15" s="343"/>
      <c r="AA15" s="343"/>
      <c r="AB15" s="343"/>
      <c r="AC15" s="343"/>
      <c r="AD15" s="343"/>
      <c r="AE15" s="343"/>
      <c r="AF15" s="343"/>
      <c r="AG15" s="344"/>
      <c r="AJ15" s="124">
        <v>0</v>
      </c>
      <c r="AK15" s="122" t="s">
        <v>93</v>
      </c>
      <c r="AL15" s="122">
        <v>3</v>
      </c>
      <c r="AN15" s="127" t="str">
        <f>IF($AJ$15&lt;=1,"",VLOOKUP($AJ15,$AN$25:$AV$58,7,FALSE))</f>
        <v/>
      </c>
      <c r="AO15" s="127" t="str">
        <f>IF($AJ$15&lt;=1,"",VLOOKUP($AJ15,$AN$25:$AV$58,8,FALSE))</f>
        <v/>
      </c>
      <c r="AP15" s="127" t="str">
        <f>IF($AJ$15&lt;=1,"",VLOOKUP($AJ15,$AN$25:$AV$58,9,FALSE))</f>
        <v/>
      </c>
    </row>
    <row r="16" spans="1:42" ht="25.5" customHeight="1" x14ac:dyDescent="0.15">
      <c r="A16" s="116"/>
      <c r="B16" s="349" t="s">
        <v>91</v>
      </c>
      <c r="C16" s="350"/>
      <c r="D16" s="351"/>
      <c r="E16" s="352"/>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4"/>
      <c r="AH16" s="2" t="str">
        <f>IF(LEN(F16)=0,"",IF(40-LEN(F16)&gt;0,"残り" &amp; 40-LEN(F16) &amp; "文字",IF(40-LEN(F16)=0,"","文字数がオーバーしています")))</f>
        <v/>
      </c>
      <c r="AK16" s="122" t="s">
        <v>94</v>
      </c>
      <c r="AL16" s="122">
        <v>3</v>
      </c>
    </row>
    <row r="17" spans="1:48" ht="139.5" customHeight="1" thickBot="1" x14ac:dyDescent="0.2">
      <c r="A17" s="116"/>
      <c r="B17" s="333" t="s">
        <v>92</v>
      </c>
      <c r="C17" s="334"/>
      <c r="D17" s="334"/>
      <c r="E17" s="335"/>
      <c r="F17" s="336"/>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8"/>
      <c r="AH17" s="2" t="str">
        <f>IF(LEN(F17)=0,"",IF(256-LEN(F17)&gt;0,"残り" &amp; 256-LEN(F17) &amp; "文字",IF(256-LEN(F17)=0,"","文字数がオーバーしています")))</f>
        <v/>
      </c>
      <c r="AJ17" s="126" t="str">
        <f>IF(AND($AJ$15&lt;=1,$F$16&lt;&gt;"",$F$17&lt;&gt;""),"NG",IF(AND($F$15&lt;&gt;"",OR($F$16&lt;&gt;"",$F$17&lt;&gt;"")),"OK","NG"))</f>
        <v>NG</v>
      </c>
      <c r="AK17" s="122" t="s">
        <v>95</v>
      </c>
      <c r="AL17" s="122">
        <v>3</v>
      </c>
    </row>
    <row r="18" spans="1:48" ht="19.5"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row>
    <row r="19" spans="1:48" x14ac:dyDescent="0.15">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row>
    <row r="20" spans="1:48"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row>
    <row r="21" spans="1:48"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row>
    <row r="22" spans="1:48" x14ac:dyDescent="0.1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row>
    <row r="23" spans="1:48"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row>
    <row r="25" spans="1:48" x14ac:dyDescent="0.15">
      <c r="AN25" s="127">
        <v>1</v>
      </c>
    </row>
    <row r="26" spans="1:48" x14ac:dyDescent="0.15">
      <c r="AN26" s="127">
        <v>2</v>
      </c>
      <c r="AO26" s="127">
        <v>1</v>
      </c>
      <c r="AP26" s="127">
        <v>1</v>
      </c>
      <c r="AQ26" s="127">
        <v>1</v>
      </c>
      <c r="AR26" s="164" t="s">
        <v>353</v>
      </c>
      <c r="AS26" s="164" t="s">
        <v>158</v>
      </c>
      <c r="AT26" s="165" t="s">
        <v>354</v>
      </c>
      <c r="AU26" s="165" t="s">
        <v>355</v>
      </c>
      <c r="AV26" s="165" t="s">
        <v>356</v>
      </c>
    </row>
    <row r="27" spans="1:48" x14ac:dyDescent="0.15">
      <c r="AN27" s="127">
        <v>3</v>
      </c>
      <c r="AO27" s="127">
        <v>1</v>
      </c>
      <c r="AP27" s="127">
        <v>1</v>
      </c>
      <c r="AQ27" s="127">
        <v>2</v>
      </c>
      <c r="AR27" s="164" t="s">
        <v>357</v>
      </c>
      <c r="AS27" s="164" t="s">
        <v>162</v>
      </c>
      <c r="AT27" s="165" t="s">
        <v>354</v>
      </c>
      <c r="AU27" s="165" t="s">
        <v>355</v>
      </c>
      <c r="AV27" s="165" t="s">
        <v>358</v>
      </c>
    </row>
    <row r="28" spans="1:48" x14ac:dyDescent="0.15">
      <c r="AN28" s="127">
        <v>4</v>
      </c>
      <c r="AO28" s="127">
        <v>1</v>
      </c>
      <c r="AP28" s="127">
        <v>1</v>
      </c>
      <c r="AQ28" s="127">
        <v>3</v>
      </c>
      <c r="AR28" s="164" t="s">
        <v>359</v>
      </c>
      <c r="AS28" s="164" t="s">
        <v>166</v>
      </c>
      <c r="AT28" s="165" t="s">
        <v>354</v>
      </c>
      <c r="AU28" s="165" t="s">
        <v>355</v>
      </c>
      <c r="AV28" s="165" t="s">
        <v>360</v>
      </c>
    </row>
    <row r="29" spans="1:48" x14ac:dyDescent="0.15">
      <c r="AN29" s="127">
        <v>5</v>
      </c>
      <c r="AO29" s="127">
        <v>2</v>
      </c>
      <c r="AP29" s="127">
        <v>1</v>
      </c>
      <c r="AQ29" s="127">
        <v>1</v>
      </c>
      <c r="AR29" s="164" t="s">
        <v>361</v>
      </c>
      <c r="AS29" s="164" t="s">
        <v>173</v>
      </c>
      <c r="AT29" s="165" t="s">
        <v>362</v>
      </c>
      <c r="AU29" s="165" t="s">
        <v>363</v>
      </c>
      <c r="AV29" s="165" t="s">
        <v>364</v>
      </c>
    </row>
    <row r="30" spans="1:48" x14ac:dyDescent="0.15">
      <c r="AN30" s="127">
        <v>6</v>
      </c>
      <c r="AO30" s="127">
        <v>2</v>
      </c>
      <c r="AP30" s="127">
        <v>2</v>
      </c>
      <c r="AQ30" s="127">
        <v>1</v>
      </c>
      <c r="AR30" s="164" t="s">
        <v>365</v>
      </c>
      <c r="AS30" s="164" t="s">
        <v>183</v>
      </c>
      <c r="AT30" s="165" t="s">
        <v>362</v>
      </c>
      <c r="AU30" s="165" t="s">
        <v>366</v>
      </c>
      <c r="AV30" s="165" t="s">
        <v>367</v>
      </c>
    </row>
    <row r="31" spans="1:48" x14ac:dyDescent="0.15">
      <c r="AN31" s="127">
        <v>7</v>
      </c>
      <c r="AO31" s="127">
        <v>2</v>
      </c>
      <c r="AP31" s="127">
        <v>2</v>
      </c>
      <c r="AQ31" s="127">
        <v>2</v>
      </c>
      <c r="AR31" s="164" t="s">
        <v>368</v>
      </c>
      <c r="AS31" s="164" t="s">
        <v>187</v>
      </c>
      <c r="AT31" s="165" t="s">
        <v>362</v>
      </c>
      <c r="AU31" s="165" t="s">
        <v>366</v>
      </c>
      <c r="AV31" s="165" t="s">
        <v>369</v>
      </c>
    </row>
    <row r="32" spans="1:48" x14ac:dyDescent="0.15">
      <c r="AN32" s="127">
        <v>8</v>
      </c>
      <c r="AO32" s="127">
        <v>3</v>
      </c>
      <c r="AP32" s="127">
        <v>1</v>
      </c>
      <c r="AQ32" s="127">
        <v>1</v>
      </c>
      <c r="AR32" s="164" t="s">
        <v>370</v>
      </c>
      <c r="AS32" s="164" t="s">
        <v>195</v>
      </c>
      <c r="AT32" s="165" t="s">
        <v>371</v>
      </c>
      <c r="AU32" s="165" t="s">
        <v>372</v>
      </c>
      <c r="AV32" s="165" t="s">
        <v>373</v>
      </c>
    </row>
    <row r="33" spans="40:48" x14ac:dyDescent="0.15">
      <c r="AN33" s="127">
        <v>9</v>
      </c>
      <c r="AO33" s="127">
        <v>3</v>
      </c>
      <c r="AP33" s="127">
        <v>2</v>
      </c>
      <c r="AQ33" s="127">
        <v>1</v>
      </c>
      <c r="AR33" s="164" t="s">
        <v>374</v>
      </c>
      <c r="AS33" s="164" t="s">
        <v>200</v>
      </c>
      <c r="AT33" s="165" t="s">
        <v>371</v>
      </c>
      <c r="AU33" s="165" t="s">
        <v>375</v>
      </c>
      <c r="AV33" s="165" t="s">
        <v>376</v>
      </c>
    </row>
    <row r="34" spans="40:48" x14ac:dyDescent="0.15">
      <c r="AN34" s="127">
        <v>10</v>
      </c>
      <c r="AO34" s="127">
        <v>3</v>
      </c>
      <c r="AP34" s="127">
        <v>2</v>
      </c>
      <c r="AQ34" s="127">
        <v>2</v>
      </c>
      <c r="AR34" s="164" t="s">
        <v>377</v>
      </c>
      <c r="AS34" s="164" t="s">
        <v>203</v>
      </c>
      <c r="AT34" s="165" t="s">
        <v>371</v>
      </c>
      <c r="AU34" s="165" t="s">
        <v>375</v>
      </c>
      <c r="AV34" s="165" t="s">
        <v>378</v>
      </c>
    </row>
    <row r="35" spans="40:48" x14ac:dyDescent="0.15">
      <c r="AN35" s="127">
        <v>11</v>
      </c>
      <c r="AO35" s="127">
        <v>3</v>
      </c>
      <c r="AP35" s="127">
        <v>3</v>
      </c>
      <c r="AQ35" s="127">
        <v>1</v>
      </c>
      <c r="AR35" s="164" t="s">
        <v>379</v>
      </c>
      <c r="AS35" s="164" t="s">
        <v>208</v>
      </c>
      <c r="AT35" s="165" t="s">
        <v>371</v>
      </c>
      <c r="AU35" s="165" t="s">
        <v>380</v>
      </c>
      <c r="AV35" s="165" t="s">
        <v>381</v>
      </c>
    </row>
    <row r="36" spans="40:48" x14ac:dyDescent="0.15">
      <c r="AN36" s="127">
        <v>12</v>
      </c>
      <c r="AO36" s="127">
        <v>3</v>
      </c>
      <c r="AP36" s="127">
        <v>3</v>
      </c>
      <c r="AQ36" s="127">
        <v>2</v>
      </c>
      <c r="AR36" s="164" t="s">
        <v>382</v>
      </c>
      <c r="AS36" s="164" t="s">
        <v>211</v>
      </c>
      <c r="AT36" s="165" t="s">
        <v>371</v>
      </c>
      <c r="AU36" s="165" t="s">
        <v>380</v>
      </c>
      <c r="AV36" s="165" t="s">
        <v>383</v>
      </c>
    </row>
    <row r="37" spans="40:48" x14ac:dyDescent="0.15">
      <c r="AN37" s="127">
        <v>13</v>
      </c>
      <c r="AO37" s="127">
        <v>4</v>
      </c>
      <c r="AP37" s="127">
        <v>1</v>
      </c>
      <c r="AQ37" s="127">
        <v>1</v>
      </c>
      <c r="AR37" s="164" t="s">
        <v>384</v>
      </c>
      <c r="AS37" s="164" t="s">
        <v>220</v>
      </c>
      <c r="AT37" s="165" t="s">
        <v>385</v>
      </c>
      <c r="AU37" s="165" t="s">
        <v>386</v>
      </c>
      <c r="AV37" s="165" t="s">
        <v>387</v>
      </c>
    </row>
    <row r="38" spans="40:48" x14ac:dyDescent="0.15">
      <c r="AN38" s="127">
        <v>14</v>
      </c>
      <c r="AO38" s="127">
        <v>4</v>
      </c>
      <c r="AP38" s="127">
        <v>2</v>
      </c>
      <c r="AQ38" s="127">
        <v>1</v>
      </c>
      <c r="AR38" s="164" t="s">
        <v>388</v>
      </c>
      <c r="AS38" s="164" t="s">
        <v>226</v>
      </c>
      <c r="AT38" s="165" t="s">
        <v>385</v>
      </c>
      <c r="AU38" s="165" t="s">
        <v>389</v>
      </c>
      <c r="AV38" s="165" t="s">
        <v>390</v>
      </c>
    </row>
    <row r="39" spans="40:48" x14ac:dyDescent="0.15">
      <c r="AN39" s="127">
        <v>15</v>
      </c>
      <c r="AO39" s="127">
        <v>5</v>
      </c>
      <c r="AP39" s="127">
        <v>1</v>
      </c>
      <c r="AQ39" s="127">
        <v>1</v>
      </c>
      <c r="AR39" s="164" t="s">
        <v>391</v>
      </c>
      <c r="AS39" s="164" t="s">
        <v>237</v>
      </c>
      <c r="AT39" s="165" t="s">
        <v>392</v>
      </c>
      <c r="AU39" s="165" t="s">
        <v>393</v>
      </c>
      <c r="AV39" s="165" t="s">
        <v>394</v>
      </c>
    </row>
    <row r="40" spans="40:48" x14ac:dyDescent="0.15">
      <c r="AN40" s="127">
        <v>16</v>
      </c>
      <c r="AO40" s="127">
        <v>5</v>
      </c>
      <c r="AP40" s="127">
        <v>1</v>
      </c>
      <c r="AQ40" s="127">
        <v>2</v>
      </c>
      <c r="AR40" s="164" t="s">
        <v>395</v>
      </c>
      <c r="AS40" s="164" t="s">
        <v>240</v>
      </c>
      <c r="AT40" s="165" t="s">
        <v>392</v>
      </c>
      <c r="AU40" s="165" t="s">
        <v>393</v>
      </c>
      <c r="AV40" s="165" t="s">
        <v>396</v>
      </c>
    </row>
    <row r="41" spans="40:48" x14ac:dyDescent="0.15">
      <c r="AN41" s="127">
        <v>17</v>
      </c>
      <c r="AO41" s="127">
        <v>5</v>
      </c>
      <c r="AP41" s="127">
        <v>1</v>
      </c>
      <c r="AQ41" s="127">
        <v>3</v>
      </c>
      <c r="AR41" s="164" t="s">
        <v>397</v>
      </c>
      <c r="AS41" s="164" t="s">
        <v>243</v>
      </c>
      <c r="AT41" s="165" t="s">
        <v>392</v>
      </c>
      <c r="AU41" s="165" t="s">
        <v>393</v>
      </c>
      <c r="AV41" s="165" t="s">
        <v>398</v>
      </c>
    </row>
    <row r="42" spans="40:48" x14ac:dyDescent="0.15">
      <c r="AN42" s="127">
        <v>18</v>
      </c>
      <c r="AO42" s="127">
        <v>5</v>
      </c>
      <c r="AP42" s="127">
        <v>1</v>
      </c>
      <c r="AQ42" s="127">
        <v>4</v>
      </c>
      <c r="AR42" s="164" t="s">
        <v>399</v>
      </c>
      <c r="AS42" s="164" t="s">
        <v>249</v>
      </c>
      <c r="AT42" s="165" t="s">
        <v>392</v>
      </c>
      <c r="AU42" s="165" t="s">
        <v>393</v>
      </c>
      <c r="AV42" s="165" t="s">
        <v>400</v>
      </c>
    </row>
    <row r="43" spans="40:48" x14ac:dyDescent="0.15">
      <c r="AN43" s="127">
        <v>19</v>
      </c>
      <c r="AO43" s="127">
        <v>5</v>
      </c>
      <c r="AP43" s="127">
        <v>2</v>
      </c>
      <c r="AQ43" s="127">
        <v>1</v>
      </c>
      <c r="AR43" s="164" t="s">
        <v>401</v>
      </c>
      <c r="AS43" s="164" t="s">
        <v>256</v>
      </c>
      <c r="AT43" s="165" t="s">
        <v>392</v>
      </c>
      <c r="AU43" s="165" t="s">
        <v>402</v>
      </c>
      <c r="AV43" s="165" t="s">
        <v>403</v>
      </c>
    </row>
    <row r="44" spans="40:48" x14ac:dyDescent="0.15">
      <c r="AN44" s="127">
        <v>20</v>
      </c>
      <c r="AO44" s="127">
        <v>6</v>
      </c>
      <c r="AP44" s="127">
        <v>1</v>
      </c>
      <c r="AQ44" s="127">
        <v>1</v>
      </c>
      <c r="AR44" s="164" t="s">
        <v>404</v>
      </c>
      <c r="AS44" s="164" t="s">
        <v>271</v>
      </c>
      <c r="AT44" s="165" t="s">
        <v>405</v>
      </c>
      <c r="AU44" s="165" t="s">
        <v>406</v>
      </c>
      <c r="AV44" s="165" t="s">
        <v>407</v>
      </c>
    </row>
    <row r="45" spans="40:48" x14ac:dyDescent="0.15">
      <c r="AN45" s="127">
        <v>21</v>
      </c>
      <c r="AO45" s="127">
        <v>6</v>
      </c>
      <c r="AP45" s="127">
        <v>2</v>
      </c>
      <c r="AQ45" s="127">
        <v>1</v>
      </c>
      <c r="AR45" s="164" t="s">
        <v>408</v>
      </c>
      <c r="AS45" s="164" t="s">
        <v>279</v>
      </c>
      <c r="AT45" s="165" t="s">
        <v>405</v>
      </c>
      <c r="AU45" s="165" t="s">
        <v>409</v>
      </c>
      <c r="AV45" s="165" t="s">
        <v>410</v>
      </c>
    </row>
    <row r="46" spans="40:48" x14ac:dyDescent="0.15">
      <c r="AN46" s="127">
        <v>22</v>
      </c>
      <c r="AO46" s="127">
        <v>6</v>
      </c>
      <c r="AP46" s="127">
        <v>2</v>
      </c>
      <c r="AQ46" s="127">
        <v>2</v>
      </c>
      <c r="AR46" s="164" t="s">
        <v>411</v>
      </c>
      <c r="AS46" s="164" t="s">
        <v>283</v>
      </c>
      <c r="AT46" s="165" t="s">
        <v>405</v>
      </c>
      <c r="AU46" s="165" t="s">
        <v>409</v>
      </c>
      <c r="AV46" s="165" t="s">
        <v>412</v>
      </c>
    </row>
    <row r="47" spans="40:48" x14ac:dyDescent="0.15">
      <c r="AN47" s="127">
        <v>23</v>
      </c>
      <c r="AO47" s="127">
        <v>6</v>
      </c>
      <c r="AP47" s="127">
        <v>3</v>
      </c>
      <c r="AQ47" s="127">
        <v>1</v>
      </c>
      <c r="AR47" s="164" t="s">
        <v>413</v>
      </c>
      <c r="AS47" s="164" t="s">
        <v>291</v>
      </c>
      <c r="AT47" s="165" t="s">
        <v>405</v>
      </c>
      <c r="AU47" s="165" t="s">
        <v>414</v>
      </c>
      <c r="AV47" s="165" t="s">
        <v>415</v>
      </c>
    </row>
    <row r="48" spans="40:48" x14ac:dyDescent="0.15">
      <c r="AN48" s="127">
        <v>24</v>
      </c>
      <c r="AO48" s="127">
        <v>6</v>
      </c>
      <c r="AP48" s="127">
        <v>3</v>
      </c>
      <c r="AQ48" s="127">
        <v>2</v>
      </c>
      <c r="AR48" s="164" t="s">
        <v>416</v>
      </c>
      <c r="AS48" s="164" t="s">
        <v>295</v>
      </c>
      <c r="AT48" s="165" t="s">
        <v>405</v>
      </c>
      <c r="AU48" s="165" t="s">
        <v>414</v>
      </c>
      <c r="AV48" s="165" t="s">
        <v>417</v>
      </c>
    </row>
    <row r="49" spans="40:48" x14ac:dyDescent="0.15">
      <c r="AN49" s="127">
        <v>25</v>
      </c>
      <c r="AO49" s="127">
        <v>6</v>
      </c>
      <c r="AP49" s="127">
        <v>3</v>
      </c>
      <c r="AQ49" s="127">
        <v>3</v>
      </c>
      <c r="AR49" s="164" t="s">
        <v>418</v>
      </c>
      <c r="AS49" s="164" t="s">
        <v>299</v>
      </c>
      <c r="AT49" s="165" t="s">
        <v>405</v>
      </c>
      <c r="AU49" s="165" t="s">
        <v>414</v>
      </c>
      <c r="AV49" s="165" t="s">
        <v>419</v>
      </c>
    </row>
    <row r="50" spans="40:48" x14ac:dyDescent="0.15">
      <c r="AN50" s="127">
        <v>26</v>
      </c>
      <c r="AO50" s="127">
        <v>6</v>
      </c>
      <c r="AP50" s="127">
        <v>3</v>
      </c>
      <c r="AQ50" s="127">
        <v>4</v>
      </c>
      <c r="AR50" s="164" t="s">
        <v>420</v>
      </c>
      <c r="AS50" s="164" t="s">
        <v>302</v>
      </c>
      <c r="AT50" s="165" t="s">
        <v>405</v>
      </c>
      <c r="AU50" s="165" t="s">
        <v>414</v>
      </c>
      <c r="AV50" s="165" t="s">
        <v>421</v>
      </c>
    </row>
    <row r="51" spans="40:48" x14ac:dyDescent="0.15">
      <c r="AN51" s="127">
        <v>27</v>
      </c>
      <c r="AO51" s="127">
        <v>6</v>
      </c>
      <c r="AP51" s="127">
        <v>5</v>
      </c>
      <c r="AQ51" s="127">
        <v>1</v>
      </c>
      <c r="AR51" s="164" t="s">
        <v>422</v>
      </c>
      <c r="AS51" s="164" t="s">
        <v>308</v>
      </c>
      <c r="AT51" s="165" t="s">
        <v>405</v>
      </c>
      <c r="AU51" s="165" t="s">
        <v>423</v>
      </c>
      <c r="AV51" s="165" t="s">
        <v>424</v>
      </c>
    </row>
    <row r="52" spans="40:48" x14ac:dyDescent="0.15">
      <c r="AN52" s="127">
        <v>28</v>
      </c>
      <c r="AO52" s="127">
        <v>6</v>
      </c>
      <c r="AP52" s="127">
        <v>5</v>
      </c>
      <c r="AQ52" s="127">
        <v>2</v>
      </c>
      <c r="AR52" s="164" t="s">
        <v>425</v>
      </c>
      <c r="AS52" s="164" t="s">
        <v>312</v>
      </c>
      <c r="AT52" s="165" t="s">
        <v>405</v>
      </c>
      <c r="AU52" s="165" t="s">
        <v>423</v>
      </c>
      <c r="AV52" s="165" t="s">
        <v>426</v>
      </c>
    </row>
    <row r="53" spans="40:48" x14ac:dyDescent="0.15">
      <c r="AN53" s="127">
        <v>29</v>
      </c>
      <c r="AO53" s="127">
        <v>6</v>
      </c>
      <c r="AP53" s="127">
        <v>6</v>
      </c>
      <c r="AQ53" s="127">
        <v>1</v>
      </c>
      <c r="AR53" s="164" t="s">
        <v>427</v>
      </c>
      <c r="AS53" s="164" t="s">
        <v>318</v>
      </c>
      <c r="AT53" s="165" t="s">
        <v>405</v>
      </c>
      <c r="AU53" s="165" t="s">
        <v>428</v>
      </c>
      <c r="AV53" s="165" t="s">
        <v>429</v>
      </c>
    </row>
    <row r="54" spans="40:48" x14ac:dyDescent="0.15">
      <c r="AN54" s="127">
        <v>30</v>
      </c>
      <c r="AO54" s="127">
        <v>6</v>
      </c>
      <c r="AP54" s="127">
        <v>6</v>
      </c>
      <c r="AQ54" s="127">
        <v>2</v>
      </c>
      <c r="AR54" s="164" t="s">
        <v>430</v>
      </c>
      <c r="AS54" s="164" t="s">
        <v>322</v>
      </c>
      <c r="AT54" s="165" t="s">
        <v>405</v>
      </c>
      <c r="AU54" s="165" t="s">
        <v>428</v>
      </c>
      <c r="AV54" s="165" t="s">
        <v>431</v>
      </c>
    </row>
    <row r="55" spans="40:48" x14ac:dyDescent="0.15">
      <c r="AN55" s="127">
        <v>31</v>
      </c>
      <c r="AO55" s="127">
        <v>6</v>
      </c>
      <c r="AP55" s="127">
        <v>4</v>
      </c>
      <c r="AQ55" s="127">
        <v>1</v>
      </c>
      <c r="AR55" s="164" t="s">
        <v>432</v>
      </c>
      <c r="AS55" s="164" t="s">
        <v>328</v>
      </c>
      <c r="AT55" s="165" t="s">
        <v>405</v>
      </c>
      <c r="AU55" s="165" t="s">
        <v>433</v>
      </c>
      <c r="AV55" s="165" t="s">
        <v>434</v>
      </c>
    </row>
    <row r="56" spans="40:48" x14ac:dyDescent="0.15">
      <c r="AN56" s="127">
        <v>32</v>
      </c>
      <c r="AO56" s="127">
        <v>6</v>
      </c>
      <c r="AP56" s="127">
        <v>4</v>
      </c>
      <c r="AQ56" s="127">
        <v>2</v>
      </c>
      <c r="AR56" s="164" t="s">
        <v>435</v>
      </c>
      <c r="AS56" s="164" t="s">
        <v>334</v>
      </c>
      <c r="AT56" s="165" t="s">
        <v>405</v>
      </c>
      <c r="AU56" s="165" t="s">
        <v>433</v>
      </c>
      <c r="AV56" s="165" t="s">
        <v>436</v>
      </c>
    </row>
    <row r="57" spans="40:48" x14ac:dyDescent="0.15">
      <c r="AN57" s="127">
        <v>33</v>
      </c>
      <c r="AO57" s="127">
        <v>6</v>
      </c>
      <c r="AP57" s="127">
        <v>4</v>
      </c>
      <c r="AQ57" s="127">
        <v>3</v>
      </c>
      <c r="AR57" s="164" t="s">
        <v>437</v>
      </c>
      <c r="AS57" s="164" t="s">
        <v>342</v>
      </c>
      <c r="AT57" s="165" t="s">
        <v>405</v>
      </c>
      <c r="AU57" s="165" t="s">
        <v>433</v>
      </c>
      <c r="AV57" s="165" t="s">
        <v>438</v>
      </c>
    </row>
    <row r="58" spans="40:48" x14ac:dyDescent="0.15">
      <c r="AN58" s="127">
        <v>34</v>
      </c>
      <c r="AO58" s="127">
        <v>6</v>
      </c>
      <c r="AP58" s="127">
        <v>4</v>
      </c>
      <c r="AQ58" s="127">
        <v>4</v>
      </c>
      <c r="AR58" s="164" t="s">
        <v>439</v>
      </c>
      <c r="AS58" s="164" t="s">
        <v>349</v>
      </c>
      <c r="AT58" s="165" t="s">
        <v>405</v>
      </c>
      <c r="AU58" s="165" t="s">
        <v>433</v>
      </c>
      <c r="AV58" s="165" t="s">
        <v>440</v>
      </c>
    </row>
  </sheetData>
  <sheetProtection algorithmName="SHA-512" hashValue="0YKGvKRl8aXsnpUpZoxpH1MkfsWvm5Q4xlSSCUpB04mhgGPBO+/uO3xlbO2U0R5YYRtIi3VHo+UtaIi2j2IjEg==" saltValue="pilhrB0XNHM2w+0H04sF3g=="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〔全体の評価講評：訪問介護〕</v>
      </c>
      <c r="B1" s="33"/>
      <c r="C1" s="33"/>
      <c r="D1" s="141" t="s">
        <v>140</v>
      </c>
    </row>
    <row r="2" spans="1:5" ht="18" customHeight="1" x14ac:dyDescent="0.15">
      <c r="A2" s="359" t="str">
        <f>"《事業所名： " &amp; 評価結果報告書!B24 &amp; "》"</f>
        <v>《事業所名： 》</v>
      </c>
      <c r="B2" s="359"/>
      <c r="C2" s="359"/>
      <c r="D2" s="359"/>
    </row>
    <row r="3" spans="1:5" ht="18" customHeight="1" x14ac:dyDescent="0.15">
      <c r="A3" s="18" t="s">
        <v>0</v>
      </c>
      <c r="B3" s="360" t="s">
        <v>2</v>
      </c>
      <c r="C3" s="361"/>
      <c r="D3" s="362"/>
    </row>
    <row r="4" spans="1:5" ht="30" customHeight="1" x14ac:dyDescent="0.15">
      <c r="A4" s="355">
        <v>1</v>
      </c>
      <c r="B4" s="19" t="s">
        <v>3</v>
      </c>
      <c r="C4" s="174"/>
      <c r="D4" s="176"/>
      <c r="E4" s="2" t="str">
        <f>IF(LEN(C4)=0,"",IF(64-LEN(C4)&gt;0,"残り" &amp; 64-LEN(C4) &amp; "文字",IF(64-LEN(C4)=0,"","文字数がオーバーしています")))</f>
        <v/>
      </c>
    </row>
    <row r="5" spans="1:5" ht="87.95" customHeight="1" x14ac:dyDescent="0.15">
      <c r="A5" s="356"/>
      <c r="B5" s="20" t="s">
        <v>5</v>
      </c>
      <c r="C5" s="357"/>
      <c r="D5" s="358"/>
      <c r="E5" s="2" t="str">
        <f>IF(LEN(C5)=0,"",IF(256-LEN(C5)&gt;0,"残り" &amp; 256-LEN(C5) &amp; "文字",IF(256-LEN(C5)=0,"","文字数がオーバーしています")))</f>
        <v/>
      </c>
    </row>
    <row r="6" spans="1:5" ht="30" customHeight="1" x14ac:dyDescent="0.15">
      <c r="A6" s="355">
        <v>2</v>
      </c>
      <c r="B6" s="19" t="s">
        <v>3</v>
      </c>
      <c r="C6" s="174"/>
      <c r="D6" s="176"/>
      <c r="E6" s="2" t="str">
        <f>IF(LEN(C6)=0,"",IF(64-LEN(C6)&gt;0,"残り" &amp; 64-LEN(C6) &amp; "文字",IF(64-LEN(C6)=0,"","文字数がオーバーしています")))</f>
        <v/>
      </c>
    </row>
    <row r="7" spans="1:5" ht="87.95" customHeight="1" x14ac:dyDescent="0.15">
      <c r="A7" s="356"/>
      <c r="B7" s="20" t="s">
        <v>108</v>
      </c>
      <c r="C7" s="357"/>
      <c r="D7" s="358"/>
      <c r="E7" s="2" t="str">
        <f>IF(LEN(C7)=0,"",IF(256-LEN(C7)&gt;0,"残り" &amp; 256-LEN(C7) &amp; "文字",IF(256-LEN(C7)=0,"","文字数がオーバーしています")))</f>
        <v/>
      </c>
    </row>
    <row r="8" spans="1:5" ht="30" customHeight="1" x14ac:dyDescent="0.15">
      <c r="A8" s="355">
        <v>3</v>
      </c>
      <c r="B8" s="19" t="s">
        <v>3</v>
      </c>
      <c r="C8" s="174"/>
      <c r="D8" s="176"/>
      <c r="E8" s="2" t="str">
        <f>IF(LEN(C8)=0,"",IF(64-LEN(C8)&gt;0,"残り" &amp; 64-LEN(C8) &amp; "文字",IF(64-LEN(C8)=0,"","文字数がオーバーしています")))</f>
        <v/>
      </c>
    </row>
    <row r="9" spans="1:5" ht="87.95" customHeight="1" x14ac:dyDescent="0.15">
      <c r="A9" s="356"/>
      <c r="B9" s="20" t="s">
        <v>4</v>
      </c>
      <c r="C9" s="357"/>
      <c r="D9" s="358"/>
      <c r="E9" s="2" t="str">
        <f>IF(LEN(C9)=0,"",IF(256-LEN(C9)&gt;0,"残り" &amp; 256-LEN(C9) &amp; "文字",IF(256-LEN(C9)=0,"","文字数がオーバーしています")))</f>
        <v/>
      </c>
    </row>
    <row r="10" spans="1:5" ht="18" customHeight="1" x14ac:dyDescent="0.15">
      <c r="A10" s="18" t="s">
        <v>0</v>
      </c>
      <c r="B10" s="360" t="s">
        <v>6</v>
      </c>
      <c r="C10" s="361"/>
      <c r="D10" s="362"/>
    </row>
    <row r="11" spans="1:5" ht="30" customHeight="1" x14ac:dyDescent="0.15">
      <c r="A11" s="355">
        <v>1</v>
      </c>
      <c r="B11" s="19" t="s">
        <v>3</v>
      </c>
      <c r="C11" s="174"/>
      <c r="D11" s="176"/>
      <c r="E11" s="2" t="str">
        <f>IF(LEN(C11)=0,"",IF(64-LEN(C11)&gt;0,"残り" &amp; 64-LEN(C11) &amp; "文字",IF(64-LEN(C11)=0,"","文字数がオーバーしています")))</f>
        <v/>
      </c>
    </row>
    <row r="12" spans="1:5" ht="87.95" customHeight="1" x14ac:dyDescent="0.15">
      <c r="A12" s="356"/>
      <c r="B12" s="20" t="s">
        <v>4</v>
      </c>
      <c r="C12" s="357"/>
      <c r="D12" s="358"/>
      <c r="E12" s="2" t="str">
        <f>IF(LEN(C12)=0,"",IF(256-LEN(C12)&gt;0,"残り" &amp; 256-LEN(C12) &amp; "文字",IF(256-LEN(C12)=0,"","文字数がオーバーしています")))</f>
        <v/>
      </c>
    </row>
    <row r="13" spans="1:5" ht="30" customHeight="1" x14ac:dyDescent="0.15">
      <c r="A13" s="355">
        <v>2</v>
      </c>
      <c r="B13" s="19" t="s">
        <v>3</v>
      </c>
      <c r="C13" s="174"/>
      <c r="D13" s="176"/>
      <c r="E13" s="2" t="str">
        <f>IF(LEN(C13)=0,"",IF(64-LEN(C13)&gt;0,"残り" &amp; 64-LEN(C13) &amp; "文字",IF(64-LEN(C13)=0,"","文字数がオーバーしています")))</f>
        <v/>
      </c>
    </row>
    <row r="14" spans="1:5" ht="87.95" customHeight="1" x14ac:dyDescent="0.15">
      <c r="A14" s="356"/>
      <c r="B14" s="20" t="s">
        <v>4</v>
      </c>
      <c r="C14" s="357"/>
      <c r="D14" s="358"/>
      <c r="E14" s="2" t="str">
        <f>IF(LEN(C14)=0,"",IF(256-LEN(C14)&gt;0,"残り" &amp; 256-LEN(C14) &amp; "文字",IF(256-LEN(C14)=0,"","文字数がオーバーしています")))</f>
        <v/>
      </c>
    </row>
    <row r="15" spans="1:5" ht="30" customHeight="1" x14ac:dyDescent="0.15">
      <c r="A15" s="355">
        <v>3</v>
      </c>
      <c r="B15" s="19" t="s">
        <v>3</v>
      </c>
      <c r="C15" s="174"/>
      <c r="D15" s="176"/>
      <c r="E15" s="2" t="str">
        <f>IF(LEN(C15)=0,"",IF(64-LEN(C15)&gt;0,"残り" &amp; 64-LEN(C15) &amp; "文字",IF(64-LEN(C15)=0,"","文字数がオーバーしています")))</f>
        <v/>
      </c>
    </row>
    <row r="16" spans="1:5" ht="87.95" customHeight="1" x14ac:dyDescent="0.15">
      <c r="A16" s="356"/>
      <c r="B16" s="20" t="s">
        <v>4</v>
      </c>
      <c r="C16" s="357"/>
      <c r="D16" s="358"/>
      <c r="E16" s="2" t="str">
        <f>IF(LEN(C16)=0,"",IF(256-LEN(C16)&gt;0,"残り" &amp; 256-LEN(C16) &amp; "文字",IF(256-LEN(C16)=0,"","文字数がオーバーしています")))</f>
        <v/>
      </c>
    </row>
  </sheetData>
  <sheetProtection algorithmName="SHA-512" hashValue="GOsr3xbXcAKTophEj216sdSM9dlH66MieIKlncgs+jRd9hTfQclxAiyKJLQEK8hmHJQmbr9sY8U2bmC8WDKzyQ==" saltValue="5h6fHpdfKkGCeBh7T8vrcw=="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利用者調査Ｃ!Print_Area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2022-03-17T08:01:00Z</cp:lastPrinted>
  <dcterms:created xsi:type="dcterms:W3CDTF">2002-06-03T00:57:06Z</dcterms:created>
  <dcterms:modified xsi:type="dcterms:W3CDTF">2022-03-17T08:08:10Z</dcterms:modified>
</cp:coreProperties>
</file>